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0" documentId="13_ncr:1_{B6C9F29D-B4BE-406A-8068-704D52C7E8EF}" xr6:coauthVersionLast="47" xr6:coauthVersionMax="47" xr10:uidLastSave="{00000000-0000-0000-0000-000000000000}"/>
  <bookViews>
    <workbookView xWindow="-108" yWindow="-108" windowWidth="23256" windowHeight="12576" xr2:uid="{033BBB21-7BD9-4F9F-89D4-14CD646851D7}"/>
  </bookViews>
  <sheets>
    <sheet name="Schedule A" sheetId="1" r:id="rId1"/>
    <sheet name="Schedule B" sheetId="2" r:id="rId2"/>
    <sheet name="Schedule C" sheetId="3" r:id="rId3"/>
    <sheet name="Schedule D" sheetId="4" r:id="rId4"/>
    <sheet name="Encumbered Asset 1" sheetId="5" r:id="rId5"/>
    <sheet name="Encumbered Asset 2" sheetId="6" r:id="rId6"/>
    <sheet name="Encumbered Asset 3" sheetId="7" r:id="rId7"/>
    <sheet name="Free Residue" sheetId="8" r:id="rId8"/>
    <sheet name="Bank Recon" sheetId="9" r:id="rId9"/>
    <sheet name="Distribution Account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9" l="1"/>
  <c r="I43" i="2"/>
  <c r="K43" i="2" s="1"/>
  <c r="I20" i="10"/>
  <c r="F20" i="10"/>
  <c r="F51" i="8"/>
  <c r="E35" i="8"/>
  <c r="E34" i="8"/>
  <c r="E33" i="8"/>
  <c r="E32" i="8"/>
  <c r="E31" i="8"/>
  <c r="E30" i="8"/>
  <c r="E27" i="8"/>
  <c r="E26" i="8"/>
  <c r="E23" i="8"/>
  <c r="E21" i="8"/>
  <c r="E20" i="8"/>
  <c r="E13" i="8"/>
  <c r="E10" i="8"/>
  <c r="E9" i="8"/>
  <c r="D24" i="7"/>
  <c r="D25" i="7" s="1"/>
  <c r="E14" i="7"/>
  <c r="E13" i="7"/>
  <c r="E15" i="7" s="1"/>
  <c r="F16" i="7" s="1"/>
  <c r="F17" i="7" s="1"/>
  <c r="F25" i="7" s="1"/>
  <c r="D30" i="7" s="1"/>
  <c r="E21" i="6"/>
  <c r="F22" i="6" s="1"/>
  <c r="F24" i="6" s="1"/>
  <c r="F29" i="6" s="1"/>
  <c r="F22" i="5"/>
  <c r="F35" i="5" s="1"/>
  <c r="G39" i="2"/>
  <c r="G30" i="2"/>
  <c r="G22" i="2"/>
  <c r="D20" i="10"/>
  <c r="C30" i="9"/>
  <c r="G55" i="8"/>
  <c r="G31" i="7"/>
  <c r="D31" i="6"/>
  <c r="H35" i="5"/>
  <c r="J30" i="5" s="1"/>
  <c r="D29" i="5"/>
  <c r="D33" i="5" s="1"/>
  <c r="E20" i="5"/>
  <c r="J20" i="5" s="1"/>
  <c r="B19" i="4"/>
  <c r="D13" i="4"/>
  <c r="C13" i="4"/>
  <c r="B13" i="4"/>
  <c r="B10" i="3"/>
  <c r="G41" i="2"/>
  <c r="G15" i="2"/>
  <c r="B15" i="1"/>
  <c r="D35" i="6" l="1"/>
  <c r="F30" i="9"/>
  <c r="E36" i="8"/>
  <c r="E15" i="8"/>
  <c r="F37" i="8" l="1"/>
  <c r="F38" i="8" s="1"/>
  <c r="F55" i="8" l="1"/>
  <c r="I52" i="8"/>
</calcChain>
</file>

<file path=xl/sharedStrings.xml><?xml version="1.0" encoding="utf-8"?>
<sst xmlns="http://schemas.openxmlformats.org/spreadsheetml/2006/main" count="394" uniqueCount="199">
  <si>
    <t>202324-1212.Paper2Summative</t>
  </si>
  <si>
    <t>TOTAL = 69</t>
  </si>
  <si>
    <t>SCHEDULE A</t>
  </si>
  <si>
    <t>PRO RATA APPORTIONMENT OF MASTER'S FEES AND BOND OF SECURITY PREMIUM</t>
  </si>
  <si>
    <t xml:space="preserve">ACCOUNT </t>
  </si>
  <si>
    <t>GROSS PROCEEDS</t>
  </si>
  <si>
    <t xml:space="preserve">MASTER'S FEES </t>
  </si>
  <si>
    <t>BOND PREMIUM</t>
  </si>
  <si>
    <t>Encumbered Asset  Account 1</t>
  </si>
  <si>
    <t>Ϟ</t>
  </si>
  <si>
    <t xml:space="preserve">Encumbered Asset Account 2 </t>
  </si>
  <si>
    <t>Encumbered Asset Account 3</t>
  </si>
  <si>
    <t xml:space="preserve">Free Residue account </t>
  </si>
  <si>
    <t>TOTAL</t>
  </si>
  <si>
    <t>Master's Fee calculation:</t>
  </si>
  <si>
    <t xml:space="preserve">Total gross value of the estate : R14 233 875,94  , less R150 000 </t>
  </si>
  <si>
    <t>R1,000.00</t>
  </si>
  <si>
    <t>Balance of R14 083 875,94  divided by R5,000 = 2816,77</t>
  </si>
  <si>
    <t>Therefore : 2816x R275</t>
  </si>
  <si>
    <t xml:space="preserve">Total Master's Fees therefore the maximum prescribed which is </t>
  </si>
  <si>
    <t>SCHEDULE B</t>
  </si>
  <si>
    <t>CALCULATION OF LIQUIDATOR'S REMUNERATION IN ACCORDANCE WITH THE SPENDIFF DECISION</t>
  </si>
  <si>
    <t>ENCUMBERED ASSET ACCOUNT 1</t>
  </si>
  <si>
    <t>Fixed property</t>
  </si>
  <si>
    <t>Fee at 3 % on R9 100 000.00</t>
  </si>
  <si>
    <t>Less: R1 186 956.52 x 15% x 3%</t>
  </si>
  <si>
    <t>Total Fee Fixed property</t>
  </si>
  <si>
    <t xml:space="preserve">Fee on Fixed property </t>
  </si>
  <si>
    <t>Plus VAT @15 % on R284816.31</t>
  </si>
  <si>
    <t>Total Fee (VAT inclusive)</t>
  </si>
  <si>
    <t>ENCUMBERED ASSET 2 ACCOUNT</t>
  </si>
  <si>
    <t>Fee at 10 %  R 3 500 000</t>
  </si>
  <si>
    <t xml:space="preserve">Less : R456 521,73 x 15 %  x 10 % </t>
  </si>
  <si>
    <t xml:space="preserve">Plus VAT @ 15 % on R342 152,18 </t>
  </si>
  <si>
    <t>ENCUMBERED ASSET 3 ACCOUNT</t>
  </si>
  <si>
    <t>Fee at 10% R1 150 000</t>
  </si>
  <si>
    <t>Less: R150 000 x 15% x 10%</t>
  </si>
  <si>
    <t>Plus VAT @15% on R112750</t>
  </si>
  <si>
    <t xml:space="preserve">Free Residue Account </t>
  </si>
  <si>
    <t>Fee at 10 % on R 395 470,86</t>
  </si>
  <si>
    <t xml:space="preserve">Less R51 583,15 x 15 %  x 10 % </t>
  </si>
  <si>
    <t>Plus VAT @ 15 % on R38 773,27</t>
  </si>
  <si>
    <t>Total Fee ( VAT inclusive)</t>
  </si>
  <si>
    <t>SCHEDULE C</t>
  </si>
  <si>
    <t>PRO RATA APPORTIONMENT OF THE AUCTIONEER'S COMMISSION of 21 November 2022</t>
  </si>
  <si>
    <t xml:space="preserve">GROSS PROCEEDS </t>
  </si>
  <si>
    <t>AUCTIONEER'S COMMISSION</t>
  </si>
  <si>
    <t xml:space="preserve">Encumbered asset account 2 </t>
  </si>
  <si>
    <t xml:space="preserve">Free residue: </t>
  </si>
  <si>
    <t>Total Auctioneers commission to Free Residue: R2554,76</t>
  </si>
  <si>
    <t>SCHEDULE D</t>
  </si>
  <si>
    <t>VAT SCHEDULE</t>
  </si>
  <si>
    <t>ACCOUNT</t>
  </si>
  <si>
    <t>OUTPUT VAT</t>
  </si>
  <si>
    <t xml:space="preserve">INPUT VAT </t>
  </si>
  <si>
    <t>VAT PAYABLE/</t>
  </si>
  <si>
    <t>(REFUNDABLE)</t>
  </si>
  <si>
    <t>Encumbered asset account 1</t>
  </si>
  <si>
    <t>Encumbered asset account 2</t>
  </si>
  <si>
    <t>Encumbered asset account 3</t>
  </si>
  <si>
    <t>Free residue account</t>
  </si>
  <si>
    <t>ENCUMBERED ASSET ACCOUNT NUMBER 1</t>
  </si>
  <si>
    <t xml:space="preserve">PROCEEDS OF PORTION 8 OF FARM VALLEY GROVE, STELLENBOSCH, WESTERN CAPE SUBJECT TO FIRST MORTGAGE BOND IN FAVOUR OF  </t>
  </si>
  <si>
    <t>CAPITAL BANK LIMITED</t>
  </si>
  <si>
    <t xml:space="preserve">NARRATION </t>
  </si>
  <si>
    <t>VAT</t>
  </si>
  <si>
    <t>PAYMENTS</t>
  </si>
  <si>
    <t>RECEIPTS</t>
  </si>
  <si>
    <t>Receipts</t>
  </si>
  <si>
    <t xml:space="preserve">Proceeds of Portion 8 of FARM VALLEY GROVE , </t>
  </si>
  <si>
    <t>Western Cape , sold by public auction 10 Nov 2022</t>
  </si>
  <si>
    <t>by Hastings Auctions</t>
  </si>
  <si>
    <t>Total of VAT</t>
  </si>
  <si>
    <t>Payments</t>
  </si>
  <si>
    <t>Master's fee, pro rata portion as per Schedule A</t>
  </si>
  <si>
    <t>Gaurdian Sure Bonds pro rata bond</t>
  </si>
  <si>
    <t>of security premium as per Schedule A</t>
  </si>
  <si>
    <t>Western Province Municipality: Rates &amp; Taxes</t>
  </si>
  <si>
    <t>Liquidators Fees as per Schedule B</t>
  </si>
  <si>
    <t>Hastings Auctions for auctioning expenses</t>
  </si>
  <si>
    <t>Total input VAT</t>
  </si>
  <si>
    <t xml:space="preserve">SARS VAT payable </t>
  </si>
  <si>
    <t>Total</t>
  </si>
  <si>
    <t>Balance awarded as follows:</t>
  </si>
  <si>
    <t>Capital Bank ( Creditor 3.1 )</t>
  </si>
  <si>
    <t xml:space="preserve">* Capital                                                      </t>
  </si>
  <si>
    <t xml:space="preserve">* Plus Interest </t>
  </si>
  <si>
    <t>Interest at 14 % from 04 Sept 2022 to 17 March 2023 (194 days)</t>
  </si>
  <si>
    <t>Balance of Claim not concurrent -</t>
  </si>
  <si>
    <t xml:space="preserve"> as creditor did not rely on its security  (Singer V Master)</t>
  </si>
  <si>
    <t xml:space="preserve">TOTALS </t>
  </si>
  <si>
    <t>ENCUMBERED ASSET ACCOUNT NUMBER 2</t>
  </si>
  <si>
    <t>PROCEEDS OF VARIOUS MOVABLE ASSETS SUBJECT TO SPECIAL NOTARIAL BOND</t>
  </si>
  <si>
    <t>Proceeds of Assets subject to Special Notaral Bond</t>
  </si>
  <si>
    <t>sold by public auction by Hastings Auctions on 21 November 2022</t>
  </si>
  <si>
    <t>GuardianSure Bonds  pro rata bond</t>
  </si>
  <si>
    <t>Grape Flow Bottling Solutions - for repairs made</t>
  </si>
  <si>
    <t>to bottling plant prior to the auction</t>
  </si>
  <si>
    <t>Hastings Auctions pro rata portion of auctioneer</t>
  </si>
  <si>
    <t>fee as per Schedule C</t>
  </si>
  <si>
    <t xml:space="preserve">total input VAT  </t>
  </si>
  <si>
    <t>SARS VAT payable as per this account</t>
  </si>
  <si>
    <t>Total Payments</t>
  </si>
  <si>
    <t>Harvest Finance Ltd</t>
  </si>
  <si>
    <t xml:space="preserve">Total </t>
  </si>
  <si>
    <t>Interest at 16.5 % from 04 Sept 2022 t0 17 March 2023 (194days)</t>
  </si>
  <si>
    <t>Balance of Claim is concurrent -</t>
  </si>
  <si>
    <t xml:space="preserve">   (Singer V Master)</t>
  </si>
  <si>
    <t>ENCUMBERED ASSET ACCOUNT NUMBER 3</t>
  </si>
  <si>
    <t>PROCEEDS OF Grape Harvester REGISTATION NUMBER CA9090, SUBJECT TO AN INSTALLMENT SALE AGREEMENT</t>
  </si>
  <si>
    <t>Proceeds of Grape Harvester Reg Nr CA 9090 sold by Private treaty</t>
  </si>
  <si>
    <t>GaurdianSure Bonds pro rata bond</t>
  </si>
  <si>
    <t>Total Input VAT</t>
  </si>
  <si>
    <t>Total VAT payable</t>
  </si>
  <si>
    <t>AgriTech Finance, creditor nr. 4  in terms of instalment sale agreement</t>
  </si>
  <si>
    <t>Interest at 18,75 % from 04 Sept 2022 to 17 March 2023 (194 days)</t>
  </si>
  <si>
    <t xml:space="preserve">Balance of claim is concurrent  </t>
  </si>
  <si>
    <t>in terms of Singer v the Master</t>
  </si>
  <si>
    <t>FREE RESIDUE ACCOUNT</t>
  </si>
  <si>
    <t xml:space="preserve">Proceeds from assets sold at public auction by Hastings auctions on 21 </t>
  </si>
  <si>
    <t>November 2022:</t>
  </si>
  <si>
    <t>Proceeds of inventory of bottled wines</t>
  </si>
  <si>
    <t>Proceeds of inventory of movable assets and office equipment</t>
  </si>
  <si>
    <t>Proceeds of book debts collected at request of liquidator</t>
  </si>
  <si>
    <t xml:space="preserve">Proceeds of quantity Stella Valley Cabernet grapes </t>
  </si>
  <si>
    <t>GuardianSure Bonds (Pty) Ltd, pro rata bond</t>
  </si>
  <si>
    <t>Liquidator Fees: Fee @ 10% on R 88405,08 excl VAT for book debts collected</t>
  </si>
  <si>
    <t xml:space="preserve">Horizon Taxed Bill of Cost - Attorneys taxed  bill of cost </t>
  </si>
  <si>
    <t xml:space="preserve">Wages to labourers assisting with harvesting grapes sold after liquidation </t>
  </si>
  <si>
    <t>(realising of assets)</t>
  </si>
  <si>
    <t>Hastings Auctions fees as per Schedule C</t>
  </si>
  <si>
    <t>Sithole &amp; Partners - Collecting book debts</t>
  </si>
  <si>
    <t>Administration Expenses</t>
  </si>
  <si>
    <t>Second general meeting</t>
  </si>
  <si>
    <t>Inspection Advertising</t>
  </si>
  <si>
    <t>Confirmation advertising</t>
  </si>
  <si>
    <t>Destruction of books and records advertising</t>
  </si>
  <si>
    <t>Bank charges (including provision of R150.00)</t>
  </si>
  <si>
    <t>Postage and Petties (600+250 Master's allowance)</t>
  </si>
  <si>
    <t>Total Output VAT</t>
  </si>
  <si>
    <t>SARS VAT payable as per this account (Schedule D)</t>
  </si>
  <si>
    <t>Preferent creditors:</t>
  </si>
  <si>
    <t>Thabo Moeng, Creditor 7 Sec 98A</t>
  </si>
  <si>
    <t xml:space="preserve">Arrear Salary </t>
  </si>
  <si>
    <t xml:space="preserve">Leave Pay </t>
  </si>
  <si>
    <t xml:space="preserve">Sindiwe Mthembu, Creditor 10 Section 98 (A) </t>
  </si>
  <si>
    <t>Salary (3months)</t>
  </si>
  <si>
    <t xml:space="preserve">SARS,  Creditor 5 Section 99 </t>
  </si>
  <si>
    <t>Arrear VAT</t>
  </si>
  <si>
    <t>Arrear Income Tax</t>
  </si>
  <si>
    <t xml:space="preserve">Concurrent Creditors </t>
  </si>
  <si>
    <t>Dividend of 10,16 cents in the Rand</t>
  </si>
  <si>
    <t>VALLEY GROVE FARMS (PTY) LTD (IN LIQUIDATION)</t>
  </si>
  <si>
    <t>BANK RECONCILIATION STATEMENT</t>
  </si>
  <si>
    <t>NARRATION</t>
  </si>
  <si>
    <t>Balance as per bank statement as at date of drafting of account</t>
  </si>
  <si>
    <r>
      <rPr>
        <b/>
        <u/>
        <sz val="11"/>
        <color theme="1"/>
        <rFont val="Calibri"/>
        <family val="2"/>
        <scheme val="minor"/>
      </rPr>
      <t>PAYMENTS STILL TO BE MADE</t>
    </r>
    <r>
      <rPr>
        <b/>
        <sz val="11"/>
        <color theme="1"/>
        <rFont val="Calibri"/>
        <family val="2"/>
        <scheme val="minor"/>
      </rPr>
      <t>:</t>
    </r>
  </si>
  <si>
    <t>Bond premium (2.1 part payment made)</t>
  </si>
  <si>
    <t>Master's fees</t>
  </si>
  <si>
    <t>Liquidator's remuneration</t>
  </si>
  <si>
    <t>Postages and Petties</t>
  </si>
  <si>
    <t>Bank charges (provision)</t>
  </si>
  <si>
    <t>SARS, for VAT per this account</t>
  </si>
  <si>
    <r>
      <rPr>
        <b/>
        <u/>
        <sz val="11"/>
        <color theme="1"/>
        <rFont val="Calibri"/>
        <family val="2"/>
        <scheme val="minor"/>
      </rPr>
      <t>AWARDS TO CREDITORS STILL TO BE MADE</t>
    </r>
    <r>
      <rPr>
        <b/>
        <sz val="11"/>
        <color theme="1"/>
        <rFont val="Calibri"/>
        <family val="2"/>
        <scheme val="minor"/>
      </rPr>
      <t>:</t>
    </r>
  </si>
  <si>
    <t>Encumbered asset account 1 (Cr 1)</t>
  </si>
  <si>
    <t>Encumbered asset account 2 (Cr 2)</t>
  </si>
  <si>
    <t>Encumbered asset account 3 (Cr 4)</t>
  </si>
  <si>
    <r>
      <rPr>
        <u/>
        <sz val="11"/>
        <color theme="1"/>
        <rFont val="Calibri"/>
        <family val="2"/>
        <scheme val="minor"/>
      </rPr>
      <t>Free Residue</t>
    </r>
    <r>
      <rPr>
        <sz val="11"/>
        <color theme="1"/>
        <rFont val="Calibri"/>
        <family val="2"/>
        <scheme val="minor"/>
      </rPr>
      <t>:</t>
    </r>
  </si>
  <si>
    <t>Creditor 5 (preferent)</t>
  </si>
  <si>
    <t>Creditor 7 ( preferent)</t>
  </si>
  <si>
    <t xml:space="preserve">Creditor 10 (preferent) </t>
  </si>
  <si>
    <t>Payment to be made to concurrent creditors</t>
  </si>
  <si>
    <t>TOTALS</t>
  </si>
  <si>
    <t>*Difference in Balance R37,77</t>
  </si>
  <si>
    <t>DISTRIBUTION ACCOUNT - LIST A</t>
  </si>
  <si>
    <t>NO</t>
  </si>
  <si>
    <t>CREDITOR NAME</t>
  </si>
  <si>
    <t>TOTAL CLAIM</t>
  </si>
  <si>
    <t>SECURED CLAIM</t>
  </si>
  <si>
    <t>PREFERENT CLAIM</t>
  </si>
  <si>
    <t>CONCURRENT CLAIM</t>
  </si>
  <si>
    <t>SECURED/ PREFERENT AWARD</t>
  </si>
  <si>
    <t>CONCURRENT AWARD</t>
  </si>
  <si>
    <t>Capital Bank Ltd</t>
  </si>
  <si>
    <t xml:space="preserve">9612502,70 (Capital of 8946765,32 plus interest of 665737,38)  </t>
  </si>
  <si>
    <t>3483949,71 ( Capital of 3203046,89 plus intrest of 280902,82)</t>
  </si>
  <si>
    <t>Vinetech Supplies Ltd</t>
  </si>
  <si>
    <t>Agitech Finance</t>
  </si>
  <si>
    <t xml:space="preserve">1386725,94 ( Capital of 1261052,55 and interest of 125673,39) </t>
  </si>
  <si>
    <t xml:space="preserve">SARS </t>
  </si>
  <si>
    <t>Winecraft Essentials Ltd</t>
  </si>
  <si>
    <t>Thabo Moeng</t>
  </si>
  <si>
    <t>12000 (salary s 98A) 4000 (leave s98A)</t>
  </si>
  <si>
    <t>David Smith (director)</t>
  </si>
  <si>
    <t>Maria Ndlovu (director)</t>
  </si>
  <si>
    <t>Sindiwe Mthembu</t>
  </si>
  <si>
    <t>9000 (salary s 98A 3 months)</t>
  </si>
  <si>
    <t>Concurrent Dividend of 10,16047 cents in the Rand</t>
  </si>
  <si>
    <t xml:space="preserve">LIST - B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</si>
</sst>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#,##0.00;[Red]\-&quot;R&quot;#,##0.00"/>
    <numFmt numFmtId="165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3" fillId="0" borderId="0" xfId="0" applyFont="1"/>
    <xf numFmtId="0" fontId="0" fillId="0" borderId="0" xfId="0" applyAlignment="1">
      <alignment horizontal="right"/>
    </xf>
    <xf numFmtId="165" fontId="0" fillId="0" borderId="0" xfId="1" applyFont="1"/>
    <xf numFmtId="164" fontId="0" fillId="0" borderId="0" xfId="0" applyNumberFormat="1" applyAlignment="1">
      <alignment horizontal="right"/>
    </xf>
    <xf numFmtId="0" fontId="0" fillId="0" borderId="3" xfId="0" applyBorder="1"/>
    <xf numFmtId="4" fontId="2" fillId="0" borderId="4" xfId="0" applyNumberFormat="1" applyFont="1" applyBorder="1"/>
    <xf numFmtId="165" fontId="2" fillId="0" borderId="5" xfId="1" applyFont="1" applyBorder="1"/>
    <xf numFmtId="3" fontId="0" fillId="0" borderId="0" xfId="0" applyNumberFormat="1"/>
    <xf numFmtId="165" fontId="0" fillId="0" borderId="3" xfId="1" applyFont="1" applyBorder="1"/>
    <xf numFmtId="165" fontId="2" fillId="0" borderId="4" xfId="1" applyFont="1" applyBorder="1"/>
    <xf numFmtId="165" fontId="0" fillId="0" borderId="0" xfId="0" applyNumberFormat="1"/>
    <xf numFmtId="16" fontId="0" fillId="0" borderId="0" xfId="0" applyNumberFormat="1"/>
    <xf numFmtId="3" fontId="0" fillId="0" borderId="1" xfId="0" applyNumberForma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0" fillId="0" borderId="1" xfId="1" applyFont="1" applyBorder="1"/>
    <xf numFmtId="165" fontId="2" fillId="0" borderId="1" xfId="0" applyNumberFormat="1" applyFont="1" applyBorder="1"/>
    <xf numFmtId="0" fontId="2" fillId="0" borderId="9" xfId="0" applyFont="1" applyBorder="1" applyAlignment="1">
      <alignment horizontal="center"/>
    </xf>
    <xf numFmtId="0" fontId="4" fillId="0" borderId="2" xfId="0" applyFont="1" applyBorder="1"/>
    <xf numFmtId="0" fontId="0" fillId="0" borderId="11" xfId="0" applyBorder="1"/>
    <xf numFmtId="0" fontId="0" fillId="0" borderId="12" xfId="0" applyBorder="1"/>
    <xf numFmtId="165" fontId="0" fillId="0" borderId="12" xfId="1" applyFont="1" applyBorder="1"/>
    <xf numFmtId="0" fontId="0" fillId="0" borderId="2" xfId="0" applyBorder="1"/>
    <xf numFmtId="4" fontId="0" fillId="0" borderId="12" xfId="0" applyNumberFormat="1" applyBorder="1"/>
    <xf numFmtId="4" fontId="2" fillId="0" borderId="12" xfId="0" applyNumberFormat="1" applyFont="1" applyBorder="1"/>
    <xf numFmtId="0" fontId="2" fillId="0" borderId="12" xfId="0" applyFont="1" applyBorder="1"/>
    <xf numFmtId="0" fontId="2" fillId="0" borderId="11" xfId="0" applyFont="1" applyBorder="1"/>
    <xf numFmtId="165" fontId="2" fillId="0" borderId="12" xfId="1" applyFont="1" applyBorder="1"/>
    <xf numFmtId="165" fontId="0" fillId="0" borderId="0" xfId="1" applyFont="1" applyBorder="1"/>
    <xf numFmtId="165" fontId="0" fillId="0" borderId="11" xfId="1" applyFont="1" applyBorder="1" applyAlignment="1">
      <alignment horizontal="right"/>
    </xf>
    <xf numFmtId="165" fontId="0" fillId="0" borderId="11" xfId="1" applyFont="1" applyBorder="1"/>
    <xf numFmtId="165" fontId="0" fillId="0" borderId="11" xfId="0" applyNumberFormat="1" applyBorder="1"/>
    <xf numFmtId="165" fontId="0" fillId="0" borderId="12" xfId="0" applyNumberFormat="1" applyBorder="1"/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165" fontId="2" fillId="0" borderId="1" xfId="1" applyFont="1" applyBorder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165" fontId="2" fillId="0" borderId="12" xfId="0" applyNumberFormat="1" applyFont="1" applyBorder="1"/>
    <xf numFmtId="165" fontId="0" fillId="0" borderId="11" xfId="1" applyFont="1" applyFill="1" applyBorder="1" applyAlignment="1">
      <alignment horizontal="right"/>
    </xf>
    <xf numFmtId="165" fontId="0" fillId="0" borderId="11" xfId="1" applyFont="1" applyFill="1" applyBorder="1"/>
    <xf numFmtId="165" fontId="2" fillId="0" borderId="11" xfId="0" applyNumberFormat="1" applyFont="1" applyBorder="1"/>
    <xf numFmtId="165" fontId="0" fillId="0" borderId="12" xfId="1" applyFont="1" applyFill="1" applyBorder="1"/>
    <xf numFmtId="0" fontId="2" fillId="0" borderId="2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165" fontId="0" fillId="0" borderId="0" xfId="1" applyFont="1" applyAlignment="1">
      <alignment horizontal="right"/>
    </xf>
    <xf numFmtId="0" fontId="0" fillId="0" borderId="8" xfId="0" applyBorder="1"/>
    <xf numFmtId="0" fontId="0" fillId="0" borderId="9" xfId="0" applyBorder="1"/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12" xfId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5" fontId="5" fillId="0" borderId="1" xfId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5" fontId="1" fillId="0" borderId="1" xfId="1" applyFont="1" applyBorder="1" applyAlignment="1">
      <alignment horizontal="center" vertical="center" wrapText="1"/>
    </xf>
    <xf numFmtId="165" fontId="1" fillId="0" borderId="1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5" fontId="0" fillId="0" borderId="6" xfId="1" applyFont="1" applyBorder="1" applyAlignment="1">
      <alignment horizontal="center" vertical="center" wrapText="1"/>
    </xf>
    <xf numFmtId="165" fontId="0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0" fillId="0" borderId="6" xfId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165" fontId="0" fillId="0" borderId="6" xfId="1" applyFont="1" applyBorder="1"/>
    <xf numFmtId="165" fontId="0" fillId="0" borderId="14" xfId="1" applyFont="1" applyFill="1" applyBorder="1"/>
    <xf numFmtId="165" fontId="0" fillId="0" borderId="16" xfId="1" applyFont="1" applyBorder="1" applyAlignment="1">
      <alignment horizontal="right"/>
    </xf>
    <xf numFmtId="165" fontId="0" fillId="0" borderId="17" xfId="1" applyFont="1" applyBorder="1" applyAlignment="1">
      <alignment horizontal="right"/>
    </xf>
    <xf numFmtId="165" fontId="0" fillId="0" borderId="19" xfId="1" applyFont="1" applyBorder="1"/>
    <xf numFmtId="165" fontId="0" fillId="0" borderId="17" xfId="1" applyFont="1" applyBorder="1"/>
    <xf numFmtId="165" fontId="0" fillId="0" borderId="19" xfId="1" applyFont="1" applyBorder="1" applyAlignment="1">
      <alignment horizontal="right"/>
    </xf>
    <xf numFmtId="165" fontId="0" fillId="0" borderId="7" xfId="1" applyFont="1" applyBorder="1" applyAlignment="1">
      <alignment horizontal="right"/>
    </xf>
    <xf numFmtId="0" fontId="0" fillId="0" borderId="21" xfId="0" applyBorder="1"/>
    <xf numFmtId="0" fontId="2" fillId="0" borderId="1" xfId="0" applyFont="1" applyBorder="1"/>
    <xf numFmtId="0" fontId="4" fillId="0" borderId="3" xfId="0" applyFont="1" applyBorder="1"/>
    <xf numFmtId="165" fontId="0" fillId="0" borderId="2" xfId="1" applyFont="1" applyBorder="1"/>
    <xf numFmtId="165" fontId="0" fillId="0" borderId="0" xfId="1" applyFont="1" applyFill="1" applyBorder="1"/>
    <xf numFmtId="165" fontId="6" fillId="0" borderId="12" xfId="0" applyNumberFormat="1" applyFont="1" applyBorder="1"/>
    <xf numFmtId="4" fontId="4" fillId="0" borderId="12" xfId="0" applyNumberFormat="1" applyFont="1" applyBorder="1"/>
    <xf numFmtId="165" fontId="6" fillId="0" borderId="0" xfId="1" applyFont="1" applyBorder="1"/>
    <xf numFmtId="2" fontId="0" fillId="0" borderId="1" xfId="1" applyNumberFormat="1" applyFont="1" applyBorder="1" applyAlignment="1">
      <alignment horizontal="right" vertical="center" wrapText="1"/>
    </xf>
    <xf numFmtId="2" fontId="0" fillId="0" borderId="6" xfId="1" applyNumberFormat="1" applyFont="1" applyBorder="1" applyAlignment="1">
      <alignment horizontal="right" vertical="center" wrapText="1"/>
    </xf>
    <xf numFmtId="2" fontId="0" fillId="0" borderId="0" xfId="0" applyNumberFormat="1"/>
    <xf numFmtId="2" fontId="0" fillId="0" borderId="1" xfId="0" applyNumberFormat="1" applyBorder="1" applyAlignment="1">
      <alignment horizontal="right" vertical="center" wrapText="1"/>
    </xf>
    <xf numFmtId="2" fontId="1" fillId="0" borderId="1" xfId="1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2" fontId="0" fillId="0" borderId="6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wrapText="1"/>
    </xf>
    <xf numFmtId="2" fontId="0" fillId="0" borderId="12" xfId="1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0" fillId="0" borderId="12" xfId="1" applyFont="1" applyBorder="1" applyAlignment="1">
      <alignment horizontal="right"/>
    </xf>
    <xf numFmtId="0" fontId="0" fillId="0" borderId="12" xfId="0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49" fontId="7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65" fontId="0" fillId="0" borderId="6" xfId="1" applyFont="1" applyBorder="1" applyAlignment="1">
      <alignment horizontal="center" vertical="top"/>
    </xf>
    <xf numFmtId="165" fontId="0" fillId="0" borderId="12" xfId="1" applyFont="1" applyBorder="1" applyAlignment="1">
      <alignment horizontal="center" vertical="top"/>
    </xf>
    <xf numFmtId="165" fontId="0" fillId="0" borderId="7" xfId="1" applyFont="1" applyBorder="1" applyAlignment="1">
      <alignment horizontal="center" vertical="top"/>
    </xf>
    <xf numFmtId="165" fontId="0" fillId="0" borderId="13" xfId="1" applyFont="1" applyBorder="1" applyAlignment="1">
      <alignment horizontal="center" vertical="top"/>
    </xf>
    <xf numFmtId="165" fontId="0" fillId="0" borderId="2" xfId="1" applyFont="1" applyBorder="1" applyAlignment="1">
      <alignment horizontal="center" vertical="top"/>
    </xf>
    <xf numFmtId="165" fontId="0" fillId="0" borderId="20" xfId="1" applyFont="1" applyBorder="1" applyAlignment="1">
      <alignment horizontal="center" vertical="top"/>
    </xf>
    <xf numFmtId="2" fontId="0" fillId="0" borderId="13" xfId="1" applyNumberFormat="1" applyFont="1" applyBorder="1" applyAlignment="1">
      <alignment horizontal="right" vertical="top"/>
    </xf>
    <xf numFmtId="2" fontId="0" fillId="0" borderId="2" xfId="1" applyNumberFormat="1" applyFont="1" applyBorder="1" applyAlignment="1">
      <alignment horizontal="right" vertical="top"/>
    </xf>
    <xf numFmtId="2" fontId="0" fillId="0" borderId="20" xfId="1" applyNumberFormat="1" applyFont="1" applyBorder="1" applyAlignment="1">
      <alignment horizontal="right" vertical="top"/>
    </xf>
    <xf numFmtId="2" fontId="0" fillId="0" borderId="15" xfId="1" applyNumberFormat="1" applyFont="1" applyBorder="1" applyAlignment="1">
      <alignment horizontal="right" vertical="top"/>
    </xf>
    <xf numFmtId="2" fontId="0" fillId="0" borderId="18" xfId="1" applyNumberFormat="1" applyFont="1" applyBorder="1" applyAlignment="1">
      <alignment horizontal="right" vertical="top"/>
    </xf>
    <xf numFmtId="2" fontId="0" fillId="0" borderId="22" xfId="1" applyNumberFormat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3965B-D34A-41D2-9BEF-73745A688C46}">
  <dimension ref="A1:G24"/>
  <sheetViews>
    <sheetView tabSelected="1" zoomScale="120" zoomScaleNormal="120" workbookViewId="0">
      <selection activeCell="F13" sqref="F13"/>
    </sheetView>
  </sheetViews>
  <sheetFormatPr defaultColWidth="8.7109375" defaultRowHeight="14.45"/>
  <cols>
    <col min="1" max="1" width="35.7109375" customWidth="1"/>
    <col min="2" max="4" width="18.7109375" customWidth="1"/>
    <col min="6" max="6" width="12.42578125" bestFit="1" customWidth="1"/>
  </cols>
  <sheetData>
    <row r="1" spans="1:7">
      <c r="A1" s="1" t="s">
        <v>0</v>
      </c>
      <c r="D1" s="1" t="s">
        <v>1</v>
      </c>
    </row>
    <row r="2" spans="1:7">
      <c r="B2" s="2" t="s">
        <v>2</v>
      </c>
    </row>
    <row r="3" spans="1:7">
      <c r="A3" s="115" t="s">
        <v>3</v>
      </c>
      <c r="B3" s="115"/>
      <c r="C3" s="115"/>
      <c r="D3" s="115"/>
      <c r="E3" s="115"/>
      <c r="F3" s="115"/>
      <c r="G3" s="114">
        <v>4</v>
      </c>
    </row>
    <row r="5" spans="1:7">
      <c r="A5" s="3" t="s">
        <v>4</v>
      </c>
      <c r="B5" s="3" t="s">
        <v>5</v>
      </c>
      <c r="C5" s="3" t="s">
        <v>6</v>
      </c>
      <c r="D5" s="3" t="s">
        <v>7</v>
      </c>
    </row>
    <row r="6" spans="1:7">
      <c r="A6" s="4"/>
      <c r="B6" s="4"/>
      <c r="C6" s="4"/>
      <c r="D6" s="4"/>
    </row>
    <row r="7" spans="1:7">
      <c r="A7" s="4" t="s">
        <v>8</v>
      </c>
      <c r="B7" s="5">
        <v>9100000</v>
      </c>
      <c r="C7" s="5">
        <v>175812.97</v>
      </c>
      <c r="D7" s="5">
        <v>33244.629999999997</v>
      </c>
      <c r="F7" s="6"/>
    </row>
    <row r="8" spans="1:7" ht="15.6">
      <c r="A8" s="4"/>
      <c r="B8" s="4"/>
      <c r="C8" s="113" t="s">
        <v>9</v>
      </c>
      <c r="D8" s="4"/>
    </row>
    <row r="9" spans="1:7" ht="15.6">
      <c r="A9" s="4" t="s">
        <v>10</v>
      </c>
      <c r="B9" s="5">
        <v>3500000</v>
      </c>
      <c r="C9" s="5">
        <v>67620.37</v>
      </c>
      <c r="D9" s="5">
        <v>12786.39</v>
      </c>
      <c r="E9" s="113" t="s">
        <v>9</v>
      </c>
      <c r="F9" s="7"/>
    </row>
    <row r="10" spans="1:7" ht="15.6">
      <c r="A10" s="4"/>
      <c r="B10" s="4"/>
      <c r="C10" s="113" t="s">
        <v>9</v>
      </c>
      <c r="D10" s="4"/>
      <c r="F10" s="7"/>
    </row>
    <row r="11" spans="1:7" ht="15.6">
      <c r="A11" s="4" t="s">
        <v>11</v>
      </c>
      <c r="B11" s="5">
        <v>1150000</v>
      </c>
      <c r="C11" s="5">
        <v>22218.12</v>
      </c>
      <c r="D11" s="5">
        <v>4201.24</v>
      </c>
      <c r="E11" s="113" t="s">
        <v>9</v>
      </c>
    </row>
    <row r="12" spans="1:7">
      <c r="A12" s="4"/>
      <c r="B12" s="4"/>
      <c r="C12" s="4"/>
      <c r="D12" s="4"/>
    </row>
    <row r="13" spans="1:7">
      <c r="A13" s="4" t="s">
        <v>12</v>
      </c>
      <c r="B13" s="5">
        <v>483875.94</v>
      </c>
      <c r="C13" s="5">
        <v>9348.5300000000007</v>
      </c>
      <c r="D13" s="4">
        <v>1767.72</v>
      </c>
    </row>
    <row r="14" spans="1:7">
      <c r="A14" s="4"/>
      <c r="B14" s="5"/>
      <c r="C14" s="4"/>
      <c r="D14" s="5"/>
    </row>
    <row r="15" spans="1:7">
      <c r="A15" s="8" t="s">
        <v>13</v>
      </c>
      <c r="B15" s="9">
        <f>SUM(B7:B14)</f>
        <v>14233875.939999999</v>
      </c>
      <c r="C15" s="10">
        <v>275000</v>
      </c>
      <c r="D15" s="10">
        <v>52000</v>
      </c>
    </row>
    <row r="16" spans="1:7" ht="15.6">
      <c r="A16" s="113" t="s">
        <v>9</v>
      </c>
      <c r="B16" s="113" t="s">
        <v>9</v>
      </c>
      <c r="C16" s="113" t="s">
        <v>9</v>
      </c>
      <c r="D16" s="113" t="s">
        <v>9</v>
      </c>
    </row>
    <row r="18" spans="1:7">
      <c r="A18" s="11" t="s">
        <v>14</v>
      </c>
    </row>
    <row r="20" spans="1:7">
      <c r="A20" s="116" t="s">
        <v>15</v>
      </c>
      <c r="B20" s="116"/>
      <c r="C20" s="12" t="s">
        <v>16</v>
      </c>
      <c r="F20" s="13"/>
      <c r="G20" s="114">
        <v>2</v>
      </c>
    </row>
    <row r="21" spans="1:7">
      <c r="A21" t="s">
        <v>17</v>
      </c>
      <c r="C21" s="12"/>
      <c r="F21" s="7"/>
    </row>
    <row r="22" spans="1:7">
      <c r="A22" t="s">
        <v>18</v>
      </c>
      <c r="C22" s="14">
        <v>774400</v>
      </c>
      <c r="F22" s="7"/>
    </row>
    <row r="23" spans="1:7">
      <c r="C23" s="12"/>
    </row>
    <row r="24" spans="1:7">
      <c r="A24" s="1" t="s">
        <v>19</v>
      </c>
      <c r="C24" s="112">
        <v>275000</v>
      </c>
    </row>
  </sheetData>
  <mergeCells count="2">
    <mergeCell ref="A3:F3"/>
    <mergeCell ref="A20:B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22DA-ACC5-494B-AC31-1512818FCE18}">
  <dimension ref="A1:L24"/>
  <sheetViews>
    <sheetView topLeftCell="B1" workbookViewId="0">
      <selection activeCell="K5" sqref="K5"/>
    </sheetView>
  </sheetViews>
  <sheetFormatPr defaultColWidth="8.7109375" defaultRowHeight="14.45"/>
  <cols>
    <col min="1" max="1" width="5.7109375" customWidth="1"/>
    <col min="2" max="2" width="32.7109375" customWidth="1"/>
    <col min="3" max="8" width="20.7109375" customWidth="1"/>
    <col min="9" max="9" width="9.28515625" bestFit="1" customWidth="1"/>
  </cols>
  <sheetData>
    <row r="1" spans="1:12">
      <c r="A1" s="1" t="s">
        <v>0</v>
      </c>
    </row>
    <row r="2" spans="1:12" ht="15.6">
      <c r="A2" s="128" t="s">
        <v>174</v>
      </c>
      <c r="B2" s="128"/>
      <c r="C2" s="128"/>
      <c r="D2" s="128"/>
      <c r="E2" s="128"/>
      <c r="F2" s="128"/>
      <c r="G2" s="128"/>
      <c r="H2" s="128"/>
      <c r="J2" s="114">
        <v>5.5</v>
      </c>
    </row>
    <row r="4" spans="1:12" ht="28.9">
      <c r="A4" s="68" t="s">
        <v>175</v>
      </c>
      <c r="B4" s="68" t="s">
        <v>176</v>
      </c>
      <c r="C4" s="68" t="s">
        <v>177</v>
      </c>
      <c r="D4" s="68" t="s">
        <v>178</v>
      </c>
      <c r="E4" s="69" t="s">
        <v>179</v>
      </c>
      <c r="F4" s="69" t="s">
        <v>180</v>
      </c>
      <c r="G4" s="69" t="s">
        <v>181</v>
      </c>
      <c r="H4" s="69" t="s">
        <v>182</v>
      </c>
    </row>
    <row r="5" spans="1:12" ht="43.15">
      <c r="A5" s="70">
        <v>1</v>
      </c>
      <c r="B5" s="71" t="s">
        <v>183</v>
      </c>
      <c r="C5" s="72" t="s">
        <v>184</v>
      </c>
      <c r="D5" s="73">
        <v>6946199.71</v>
      </c>
      <c r="E5" s="74"/>
      <c r="F5" s="113" t="s">
        <v>9</v>
      </c>
      <c r="G5" s="73">
        <v>6946199.71</v>
      </c>
      <c r="H5" s="106"/>
    </row>
    <row r="6" spans="1:12" ht="43.15">
      <c r="A6" s="70">
        <v>2</v>
      </c>
      <c r="B6" s="71" t="s">
        <v>103</v>
      </c>
      <c r="C6" s="72" t="s">
        <v>185</v>
      </c>
      <c r="D6" s="76">
        <v>2568390.44</v>
      </c>
      <c r="F6" s="98">
        <v>915559.27</v>
      </c>
      <c r="G6" s="76">
        <v>2568390.44</v>
      </c>
      <c r="H6" s="98">
        <v>93025.15</v>
      </c>
      <c r="J6" s="113" t="s">
        <v>9</v>
      </c>
    </row>
    <row r="7" spans="1:12">
      <c r="A7" s="70">
        <v>3</v>
      </c>
      <c r="B7" s="71" t="s">
        <v>186</v>
      </c>
      <c r="C7" s="73">
        <v>17410.61</v>
      </c>
      <c r="D7" s="77"/>
      <c r="E7" s="78"/>
      <c r="F7" s="98">
        <v>17410.61</v>
      </c>
      <c r="G7" s="74"/>
      <c r="H7" s="103">
        <v>1769</v>
      </c>
    </row>
    <row r="8" spans="1:12" ht="43.15">
      <c r="A8" s="70">
        <v>4</v>
      </c>
      <c r="B8" s="71" t="s">
        <v>187</v>
      </c>
      <c r="C8" s="72" t="s">
        <v>188</v>
      </c>
      <c r="D8" s="79">
        <v>861378.63</v>
      </c>
      <c r="E8" s="78"/>
      <c r="F8" s="101">
        <v>525347.31000000006</v>
      </c>
      <c r="G8" s="79">
        <v>861378.63</v>
      </c>
      <c r="H8" s="101">
        <v>53377.78</v>
      </c>
      <c r="J8" s="113" t="s">
        <v>9</v>
      </c>
    </row>
    <row r="9" spans="1:12" ht="15.6">
      <c r="A9" s="70">
        <v>5</v>
      </c>
      <c r="B9" s="71" t="s">
        <v>189</v>
      </c>
      <c r="C9" s="73">
        <v>137186.64000000001</v>
      </c>
      <c r="D9" s="77"/>
      <c r="E9" s="73">
        <v>137186.64000000001</v>
      </c>
      <c r="F9" s="99"/>
      <c r="G9" s="73">
        <v>137186.64000000001</v>
      </c>
      <c r="H9" s="108"/>
      <c r="J9" s="113" t="s">
        <v>9</v>
      </c>
    </row>
    <row r="10" spans="1:12">
      <c r="A10" s="70">
        <v>6</v>
      </c>
      <c r="B10" s="71" t="s">
        <v>190</v>
      </c>
      <c r="C10" s="73">
        <v>3668.29</v>
      </c>
      <c r="D10" s="80"/>
      <c r="E10" s="78"/>
      <c r="F10" s="102">
        <v>3668.29</v>
      </c>
      <c r="H10" s="98">
        <v>372.72</v>
      </c>
    </row>
    <row r="11" spans="1:12" ht="28.9">
      <c r="A11" s="70">
        <v>7</v>
      </c>
      <c r="B11" s="71" t="s">
        <v>191</v>
      </c>
      <c r="C11" s="72">
        <v>54000</v>
      </c>
      <c r="D11" s="79"/>
      <c r="E11" s="78" t="s">
        <v>192</v>
      </c>
      <c r="F11" s="103">
        <v>38000</v>
      </c>
      <c r="G11" s="78">
        <v>16000</v>
      </c>
      <c r="H11" s="101">
        <v>3860.98</v>
      </c>
      <c r="J11" s="113" t="s">
        <v>9</v>
      </c>
      <c r="K11" s="113" t="s">
        <v>9</v>
      </c>
      <c r="L11" s="113" t="s">
        <v>9</v>
      </c>
    </row>
    <row r="12" spans="1:12">
      <c r="A12" s="70">
        <v>8</v>
      </c>
      <c r="B12" s="71" t="s">
        <v>193</v>
      </c>
      <c r="C12" s="73">
        <v>100000</v>
      </c>
      <c r="D12" s="77"/>
      <c r="E12" s="78"/>
      <c r="F12" s="101">
        <v>100000</v>
      </c>
      <c r="G12" s="75"/>
      <c r="H12" s="101">
        <v>10160.469999999999</v>
      </c>
    </row>
    <row r="13" spans="1:12">
      <c r="A13" s="81">
        <v>9</v>
      </c>
      <c r="B13" s="4" t="s">
        <v>194</v>
      </c>
      <c r="C13" s="26">
        <v>72000</v>
      </c>
      <c r="D13" s="26"/>
      <c r="F13" s="104">
        <v>72000</v>
      </c>
      <c r="G13" s="82"/>
      <c r="H13" s="107">
        <v>7315.54</v>
      </c>
    </row>
    <row r="14" spans="1:12" ht="15.6">
      <c r="A14" s="129">
        <v>10</v>
      </c>
      <c r="B14" s="132" t="s">
        <v>195</v>
      </c>
      <c r="C14" s="135">
        <v>12000</v>
      </c>
      <c r="D14" s="138"/>
      <c r="E14" s="82" t="s">
        <v>196</v>
      </c>
      <c r="F14" s="141">
        <v>3000</v>
      </c>
      <c r="G14" s="83">
        <v>9000</v>
      </c>
      <c r="H14" s="144">
        <v>304.81</v>
      </c>
      <c r="J14" s="113" t="s">
        <v>9</v>
      </c>
      <c r="K14" s="113" t="s">
        <v>9</v>
      </c>
    </row>
    <row r="15" spans="1:12">
      <c r="A15" s="130"/>
      <c r="B15" s="133"/>
      <c r="C15" s="136"/>
      <c r="D15" s="139"/>
      <c r="E15" s="84"/>
      <c r="F15" s="142"/>
      <c r="G15" s="85"/>
      <c r="H15" s="145"/>
    </row>
    <row r="16" spans="1:12">
      <c r="A16" s="130"/>
      <c r="B16" s="133"/>
      <c r="C16" s="136"/>
      <c r="D16" s="139"/>
      <c r="E16" s="86"/>
      <c r="F16" s="142"/>
      <c r="G16" s="87"/>
      <c r="H16" s="145"/>
    </row>
    <row r="17" spans="1:9">
      <c r="A17" s="130"/>
      <c r="B17" s="133"/>
      <c r="C17" s="136"/>
      <c r="D17" s="139"/>
      <c r="E17" s="88"/>
      <c r="F17" s="142"/>
      <c r="G17" s="87"/>
      <c r="H17" s="145"/>
    </row>
    <row r="18" spans="1:9">
      <c r="A18" s="130"/>
      <c r="B18" s="133"/>
      <c r="C18" s="136"/>
      <c r="D18" s="139"/>
      <c r="E18" s="84"/>
      <c r="F18" s="142"/>
      <c r="G18" s="87"/>
      <c r="H18" s="145"/>
    </row>
    <row r="19" spans="1:9">
      <c r="A19" s="131"/>
      <c r="B19" s="134"/>
      <c r="C19" s="137"/>
      <c r="D19" s="140"/>
      <c r="E19" s="89"/>
      <c r="F19" s="143"/>
      <c r="G19" s="90"/>
      <c r="H19" s="146"/>
    </row>
    <row r="20" spans="1:9" ht="15.6">
      <c r="A20" s="4"/>
      <c r="B20" s="66" t="s">
        <v>172</v>
      </c>
      <c r="C20" s="91"/>
      <c r="D20" s="46">
        <f>SUM(D13:D19)</f>
        <v>0</v>
      </c>
      <c r="E20" s="46"/>
      <c r="F20" s="105">
        <f>SUM(F5:F19)</f>
        <v>1674985.48</v>
      </c>
      <c r="G20" s="46"/>
      <c r="H20" s="46">
        <v>170186.44</v>
      </c>
      <c r="I20" s="100">
        <f>SUM(H5:H19)</f>
        <v>170186.45</v>
      </c>
    </row>
    <row r="22" spans="1:9">
      <c r="B22" t="s">
        <v>197</v>
      </c>
      <c r="H22" s="21"/>
    </row>
    <row r="24" spans="1:9" ht="15.6">
      <c r="B24" s="1" t="s">
        <v>198</v>
      </c>
      <c r="C24" s="113" t="s">
        <v>9</v>
      </c>
      <c r="D24" s="113" t="s">
        <v>9</v>
      </c>
    </row>
  </sheetData>
  <mergeCells count="7">
    <mergeCell ref="A2:H2"/>
    <mergeCell ref="A14:A19"/>
    <mergeCell ref="B14:B19"/>
    <mergeCell ref="C14:C19"/>
    <mergeCell ref="D14:D19"/>
    <mergeCell ref="F14:F19"/>
    <mergeCell ref="H14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F5C6-EA3B-4731-8B7B-A15612489601}">
  <dimension ref="A1:L51"/>
  <sheetViews>
    <sheetView workbookViewId="0">
      <selection activeCell="H8" sqref="H8"/>
    </sheetView>
  </sheetViews>
  <sheetFormatPr defaultColWidth="8.7109375" defaultRowHeight="14.45"/>
  <cols>
    <col min="7" max="7" width="13.28515625" customWidth="1"/>
    <col min="8" max="8" width="9.7109375" bestFit="1" customWidth="1"/>
  </cols>
  <sheetData>
    <row r="1" spans="1:12">
      <c r="A1" s="1" t="s">
        <v>0</v>
      </c>
    </row>
    <row r="2" spans="1:12">
      <c r="A2" s="1"/>
      <c r="F2" t="s">
        <v>20</v>
      </c>
    </row>
    <row r="4" spans="1:12">
      <c r="A4" s="1"/>
      <c r="B4" s="1" t="s">
        <v>21</v>
      </c>
      <c r="C4" s="1"/>
      <c r="D4" s="1"/>
      <c r="E4" s="1"/>
      <c r="F4" s="1"/>
      <c r="G4" s="1"/>
      <c r="H4" s="1"/>
      <c r="I4" s="1"/>
      <c r="J4" s="1"/>
      <c r="K4" s="1"/>
      <c r="L4" s="114">
        <v>5</v>
      </c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>
      <c r="A6" s="1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>
      <c r="A7" t="s">
        <v>23</v>
      </c>
    </row>
    <row r="8" spans="1:12" ht="15.6">
      <c r="A8" t="s">
        <v>24</v>
      </c>
      <c r="G8" s="7">
        <v>273000</v>
      </c>
      <c r="H8" s="113" t="s">
        <v>9</v>
      </c>
    </row>
    <row r="9" spans="1:12" ht="15.6">
      <c r="A9" t="s">
        <v>25</v>
      </c>
      <c r="G9" s="7">
        <v>5341.3</v>
      </c>
      <c r="H9" s="113" t="s">
        <v>9</v>
      </c>
    </row>
    <row r="10" spans="1:12">
      <c r="G10" s="15"/>
    </row>
    <row r="11" spans="1:12" ht="15" thickBot="1">
      <c r="A11" t="s">
        <v>26</v>
      </c>
      <c r="G11" s="16">
        <v>267658.7</v>
      </c>
      <c r="H11" s="7"/>
    </row>
    <row r="12" spans="1:12" ht="15" thickTop="1"/>
    <row r="13" spans="1:12">
      <c r="A13" t="s">
        <v>27</v>
      </c>
      <c r="G13" s="7">
        <v>267658.7</v>
      </c>
    </row>
    <row r="14" spans="1:12">
      <c r="A14" t="s">
        <v>28</v>
      </c>
      <c r="G14" s="7">
        <v>40148.800000000003</v>
      </c>
    </row>
    <row r="15" spans="1:12" ht="15" thickBot="1">
      <c r="A15" s="1" t="s">
        <v>29</v>
      </c>
      <c r="G15" s="16">
        <f>SUM(G13:G14)</f>
        <v>307807.5</v>
      </c>
      <c r="I15">
        <v>307807.5</v>
      </c>
    </row>
    <row r="16" spans="1:12" ht="15" thickTop="1"/>
    <row r="18" spans="1:9">
      <c r="A18" s="1" t="s">
        <v>30</v>
      </c>
    </row>
    <row r="20" spans="1:9" ht="15.6">
      <c r="A20" t="s">
        <v>31</v>
      </c>
      <c r="G20" s="13">
        <v>350000</v>
      </c>
      <c r="H20" s="113" t="s">
        <v>9</v>
      </c>
    </row>
    <row r="21" spans="1:9" ht="15.6">
      <c r="A21" t="s">
        <v>32</v>
      </c>
      <c r="G21" s="13">
        <v>6847.82</v>
      </c>
      <c r="H21" s="113" t="s">
        <v>9</v>
      </c>
    </row>
    <row r="22" spans="1:9">
      <c r="G22" s="13">
        <f>G20-G21</f>
        <v>343152.18</v>
      </c>
      <c r="H22" s="7"/>
    </row>
    <row r="23" spans="1:9" ht="15.6">
      <c r="A23" t="s">
        <v>33</v>
      </c>
      <c r="G23" s="13">
        <v>51472.82</v>
      </c>
      <c r="H23" s="113" t="s">
        <v>9</v>
      </c>
    </row>
    <row r="24" spans="1:9" ht="16.149999999999999" thickBot="1">
      <c r="A24" s="1" t="s">
        <v>29</v>
      </c>
      <c r="B24" s="1"/>
      <c r="C24" s="1"/>
      <c r="D24" s="1"/>
      <c r="E24" s="1"/>
      <c r="F24" s="1"/>
      <c r="G24" s="17">
        <v>394625</v>
      </c>
      <c r="H24" s="113" t="s">
        <v>9</v>
      </c>
      <c r="I24">
        <v>394625</v>
      </c>
    </row>
    <row r="25" spans="1:9" ht="15" thickTop="1"/>
    <row r="26" spans="1:9">
      <c r="A26" s="1" t="s">
        <v>34</v>
      </c>
    </row>
    <row r="28" spans="1:9" ht="15.6">
      <c r="A28" s="1" t="s">
        <v>35</v>
      </c>
      <c r="G28">
        <v>115000</v>
      </c>
      <c r="H28" s="113" t="s">
        <v>9</v>
      </c>
    </row>
    <row r="29" spans="1:9" ht="15.6">
      <c r="A29" t="s">
        <v>36</v>
      </c>
      <c r="G29">
        <v>2250</v>
      </c>
      <c r="H29" s="113" t="s">
        <v>9</v>
      </c>
    </row>
    <row r="30" spans="1:9">
      <c r="G30">
        <f>G28-G29</f>
        <v>112750</v>
      </c>
    </row>
    <row r="31" spans="1:9" ht="15.6">
      <c r="A31" t="s">
        <v>37</v>
      </c>
      <c r="G31">
        <v>16912.5</v>
      </c>
      <c r="H31" s="113" t="s">
        <v>9</v>
      </c>
    </row>
    <row r="32" spans="1:9" ht="15.6">
      <c r="A32" s="1" t="s">
        <v>29</v>
      </c>
      <c r="G32" s="92">
        <v>129662.5</v>
      </c>
      <c r="H32" s="113" t="s">
        <v>9</v>
      </c>
      <c r="I32">
        <v>129662.5</v>
      </c>
    </row>
    <row r="34" spans="1:12">
      <c r="B34" s="1"/>
      <c r="C34" s="1"/>
      <c r="D34" s="1"/>
    </row>
    <row r="35" spans="1:12">
      <c r="A35" s="1" t="s">
        <v>38</v>
      </c>
    </row>
    <row r="37" spans="1:12">
      <c r="A37" t="s">
        <v>39</v>
      </c>
      <c r="G37" s="13">
        <v>39547.01</v>
      </c>
    </row>
    <row r="38" spans="1:12">
      <c r="A38" t="s">
        <v>40</v>
      </c>
      <c r="G38" s="13">
        <v>773.74</v>
      </c>
      <c r="H38" s="18"/>
    </row>
    <row r="39" spans="1:12">
      <c r="G39" s="13">
        <f>G37-G38</f>
        <v>38773.270000000004</v>
      </c>
      <c r="H39" s="18"/>
    </row>
    <row r="40" spans="1:12">
      <c r="A40" t="s">
        <v>41</v>
      </c>
      <c r="G40" s="19">
        <v>5815.99</v>
      </c>
      <c r="H40" s="18"/>
    </row>
    <row r="41" spans="1:12" ht="15" thickBot="1">
      <c r="A41" s="1" t="s">
        <v>42</v>
      </c>
      <c r="G41" s="20">
        <f>SUM(G39:G40)</f>
        <v>44589.26</v>
      </c>
      <c r="I41">
        <v>44589.26</v>
      </c>
    </row>
    <row r="42" spans="1:12" ht="15" thickTop="1">
      <c r="B42" s="1"/>
      <c r="C42" s="1"/>
      <c r="D42" s="1"/>
      <c r="E42" s="1"/>
      <c r="F42" s="1"/>
      <c r="H42" s="1"/>
    </row>
    <row r="43" spans="1:12">
      <c r="G43" s="21"/>
      <c r="I43">
        <f>SUM(I15:I41)</f>
        <v>876684.26</v>
      </c>
      <c r="J43">
        <v>8840.5</v>
      </c>
      <c r="K43">
        <f>SUM(I43:J43)</f>
        <v>885524.76</v>
      </c>
      <c r="L43">
        <v>885524.8</v>
      </c>
    </row>
    <row r="51" spans="2:6">
      <c r="B51" s="1"/>
      <c r="C51" s="1"/>
      <c r="D51" s="1"/>
      <c r="E51" s="1"/>
      <c r="F5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182D-9AD3-4398-8F47-C3117C578F22}">
  <dimension ref="A1:G15"/>
  <sheetViews>
    <sheetView workbookViewId="0">
      <selection activeCell="E10" sqref="E10"/>
    </sheetView>
  </sheetViews>
  <sheetFormatPr defaultColWidth="8.7109375" defaultRowHeight="14.45"/>
  <cols>
    <col min="1" max="1" width="30.7109375" customWidth="1"/>
    <col min="2" max="2" width="28.7109375" customWidth="1"/>
    <col min="3" max="3" width="25.7109375" customWidth="1"/>
  </cols>
  <sheetData>
    <row r="1" spans="1:7">
      <c r="A1" s="1" t="s">
        <v>0</v>
      </c>
    </row>
    <row r="2" spans="1:7">
      <c r="A2" s="115" t="s">
        <v>43</v>
      </c>
      <c r="B2" s="115"/>
      <c r="C2" s="115"/>
    </row>
    <row r="3" spans="1:7">
      <c r="A3" s="1"/>
      <c r="B3" s="1"/>
      <c r="C3" s="1"/>
    </row>
    <row r="4" spans="1:7">
      <c r="A4" s="115" t="s">
        <v>44</v>
      </c>
      <c r="B4" s="115"/>
      <c r="C4" s="115"/>
      <c r="G4" s="114">
        <v>2</v>
      </c>
    </row>
    <row r="6" spans="1:7">
      <c r="A6" s="3" t="s">
        <v>4</v>
      </c>
      <c r="B6" s="3" t="s">
        <v>45</v>
      </c>
      <c r="C6" s="3" t="s">
        <v>46</v>
      </c>
    </row>
    <row r="7" spans="1:7" ht="15.6">
      <c r="A7" s="4" t="s">
        <v>47</v>
      </c>
      <c r="B7" s="5">
        <v>3500000</v>
      </c>
      <c r="C7" s="5">
        <v>32563.41</v>
      </c>
      <c r="D7" s="113" t="s">
        <v>9</v>
      </c>
      <c r="E7" s="113" t="s">
        <v>9</v>
      </c>
    </row>
    <row r="8" spans="1:7">
      <c r="A8" s="4" t="s">
        <v>48</v>
      </c>
      <c r="B8" s="5">
        <v>230894.1</v>
      </c>
      <c r="C8" s="5">
        <v>2148.19</v>
      </c>
      <c r="D8" s="22"/>
    </row>
    <row r="9" spans="1:7">
      <c r="B9" s="23">
        <v>43700</v>
      </c>
      <c r="C9" s="5">
        <v>406.57</v>
      </c>
    </row>
    <row r="10" spans="1:7" ht="15.6">
      <c r="A10" s="8" t="s">
        <v>13</v>
      </c>
      <c r="B10" s="10">
        <f>SUM(B7:B9)</f>
        <v>3774594.1</v>
      </c>
      <c r="C10" s="10">
        <v>35118.19</v>
      </c>
      <c r="D10" s="113" t="s">
        <v>9</v>
      </c>
      <c r="E10" s="113" t="s">
        <v>9</v>
      </c>
    </row>
    <row r="11" spans="1:7">
      <c r="C11" s="7"/>
    </row>
    <row r="12" spans="1:7">
      <c r="A12" t="s">
        <v>49</v>
      </c>
    </row>
    <row r="14" spans="1:7">
      <c r="A14" s="2"/>
    </row>
    <row r="15" spans="1:7">
      <c r="B15" s="5"/>
    </row>
  </sheetData>
  <mergeCells count="2">
    <mergeCell ref="A2:C2"/>
    <mergeCell ref="A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6FBB6-389D-492B-BC45-C80F2AA8DCCF}">
  <dimension ref="A1:H19"/>
  <sheetViews>
    <sheetView workbookViewId="0">
      <selection activeCell="E10" sqref="E10"/>
    </sheetView>
  </sheetViews>
  <sheetFormatPr defaultColWidth="8.7109375" defaultRowHeight="14.45"/>
  <cols>
    <col min="1" max="1" width="30.7109375" customWidth="1"/>
    <col min="2" max="4" width="20.7109375" customWidth="1"/>
  </cols>
  <sheetData>
    <row r="1" spans="1:8">
      <c r="A1" s="1" t="s">
        <v>0</v>
      </c>
    </row>
    <row r="2" spans="1:8">
      <c r="A2" s="115" t="s">
        <v>50</v>
      </c>
      <c r="B2" s="115"/>
      <c r="C2" s="115"/>
      <c r="D2" s="115"/>
    </row>
    <row r="4" spans="1:8">
      <c r="A4" s="115" t="s">
        <v>51</v>
      </c>
      <c r="B4" s="115"/>
      <c r="C4" s="115"/>
      <c r="D4" s="115"/>
    </row>
    <row r="6" spans="1:8">
      <c r="A6" s="117" t="s">
        <v>52</v>
      </c>
      <c r="B6" s="117" t="s">
        <v>53</v>
      </c>
      <c r="C6" s="117" t="s">
        <v>54</v>
      </c>
      <c r="D6" s="24" t="s">
        <v>55</v>
      </c>
      <c r="H6" s="114">
        <v>1.5</v>
      </c>
    </row>
    <row r="7" spans="1:8">
      <c r="A7" s="117"/>
      <c r="B7" s="117"/>
      <c r="C7" s="117"/>
      <c r="D7" s="25" t="s">
        <v>56</v>
      </c>
    </row>
    <row r="8" spans="1:8">
      <c r="A8" s="4"/>
      <c r="B8" s="4"/>
      <c r="C8" s="4"/>
      <c r="D8" s="4"/>
    </row>
    <row r="9" spans="1:8">
      <c r="A9" s="4" t="s">
        <v>57</v>
      </c>
      <c r="B9" s="36">
        <v>1186956.52</v>
      </c>
      <c r="C9">
        <v>99919.83</v>
      </c>
      <c r="D9" s="32">
        <v>1087036.69</v>
      </c>
    </row>
    <row r="10" spans="1:8" ht="15.6">
      <c r="A10" s="4" t="s">
        <v>58</v>
      </c>
      <c r="B10" s="32">
        <v>456521.73</v>
      </c>
      <c r="C10">
        <v>61120.11</v>
      </c>
      <c r="D10">
        <v>395401.62</v>
      </c>
      <c r="E10" s="113" t="s">
        <v>9</v>
      </c>
    </row>
    <row r="11" spans="1:8" ht="15.6">
      <c r="A11" s="4" t="s">
        <v>59</v>
      </c>
      <c r="B11" s="34">
        <v>150000</v>
      </c>
      <c r="C11">
        <v>17460.490000000002</v>
      </c>
      <c r="D11">
        <v>132539.51</v>
      </c>
      <c r="E11" s="113" t="s">
        <v>9</v>
      </c>
    </row>
    <row r="12" spans="1:8">
      <c r="A12" s="4" t="s">
        <v>60</v>
      </c>
      <c r="B12">
        <v>51583.16</v>
      </c>
      <c r="C12">
        <v>10009.6</v>
      </c>
      <c r="D12">
        <v>41573.56</v>
      </c>
    </row>
    <row r="13" spans="1:8">
      <c r="A13" s="8" t="s">
        <v>13</v>
      </c>
      <c r="B13" s="10">
        <f>SUM(B9:B12)</f>
        <v>1845061.41</v>
      </c>
      <c r="C13" s="27">
        <f>SUM(C8:C12)</f>
        <v>188510.03</v>
      </c>
      <c r="D13" s="27">
        <f>SUM(D8:D12)</f>
        <v>1656551.3800000001</v>
      </c>
      <c r="F13">
        <v>1656551.38</v>
      </c>
    </row>
    <row r="14" spans="1:8" ht="15.6">
      <c r="B14" s="113" t="s">
        <v>9</v>
      </c>
    </row>
    <row r="16" spans="1:8">
      <c r="C16" s="21"/>
    </row>
    <row r="19" spans="2:2">
      <c r="B19">
        <f>SUM(B16:B18)</f>
        <v>0</v>
      </c>
    </row>
  </sheetData>
  <mergeCells count="5">
    <mergeCell ref="A2:D2"/>
    <mergeCell ref="A4:D4"/>
    <mergeCell ref="A6:A7"/>
    <mergeCell ref="B6:B7"/>
    <mergeCell ref="C6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BF72-9AAE-4DD2-B52A-04C54ACE9445}">
  <dimension ref="A1:L35"/>
  <sheetViews>
    <sheetView workbookViewId="0">
      <selection activeCell="J4" sqref="J4"/>
    </sheetView>
  </sheetViews>
  <sheetFormatPr defaultColWidth="8.7109375" defaultRowHeight="14.45"/>
  <cols>
    <col min="3" max="3" width="37.140625" customWidth="1"/>
    <col min="4" max="4" width="21.28515625" customWidth="1"/>
    <col min="5" max="5" width="19.7109375" customWidth="1"/>
    <col min="6" max="6" width="15.7109375" customWidth="1"/>
    <col min="7" max="7" width="8.7109375" hidden="1" customWidth="1"/>
    <col min="8" max="8" width="19.140625" customWidth="1"/>
    <col min="10" max="10" width="12.7109375" customWidth="1"/>
  </cols>
  <sheetData>
    <row r="1" spans="1:12">
      <c r="A1" s="1" t="s">
        <v>0</v>
      </c>
    </row>
    <row r="2" spans="1:12">
      <c r="A2" s="115" t="s">
        <v>61</v>
      </c>
      <c r="B2" s="115"/>
      <c r="C2" s="115"/>
      <c r="D2" s="115"/>
      <c r="E2" s="115"/>
      <c r="F2" s="115"/>
      <c r="G2" s="115"/>
      <c r="H2" s="115"/>
      <c r="L2" s="114">
        <v>8</v>
      </c>
    </row>
    <row r="4" spans="1:12" ht="15.6">
      <c r="A4" s="1" t="s">
        <v>62</v>
      </c>
      <c r="B4" s="1"/>
      <c r="C4" s="1"/>
      <c r="D4" s="1"/>
      <c r="E4" s="1"/>
      <c r="F4" s="1"/>
      <c r="G4" s="1"/>
      <c r="H4" s="1"/>
      <c r="I4" s="113" t="s">
        <v>9</v>
      </c>
      <c r="J4" s="113" t="s">
        <v>9</v>
      </c>
    </row>
    <row r="5" spans="1:12">
      <c r="A5" s="1" t="s">
        <v>63</v>
      </c>
      <c r="B5" s="1"/>
      <c r="C5" s="1"/>
      <c r="D5" s="1"/>
      <c r="E5" s="1"/>
      <c r="F5" s="1"/>
      <c r="G5" s="1"/>
      <c r="H5" s="1"/>
    </row>
    <row r="7" spans="1:12">
      <c r="A7" s="118" t="s">
        <v>64</v>
      </c>
      <c r="B7" s="119"/>
      <c r="C7" s="119"/>
      <c r="D7" s="120"/>
      <c r="E7" s="3" t="s">
        <v>65</v>
      </c>
      <c r="F7" s="3" t="s">
        <v>66</v>
      </c>
      <c r="G7" s="28"/>
      <c r="H7" s="3" t="s">
        <v>67</v>
      </c>
    </row>
    <row r="8" spans="1:12">
      <c r="A8" s="29" t="s">
        <v>68</v>
      </c>
      <c r="D8" s="30"/>
      <c r="E8" s="31"/>
      <c r="F8" s="31"/>
      <c r="H8" s="32"/>
    </row>
    <row r="9" spans="1:12" ht="15.6">
      <c r="A9" s="33" t="s">
        <v>69</v>
      </c>
      <c r="D9" s="30"/>
      <c r="E9" s="34">
        <v>1186956.52</v>
      </c>
      <c r="F9" s="113" t="s">
        <v>9</v>
      </c>
      <c r="H9" s="32">
        <v>9100000</v>
      </c>
    </row>
    <row r="10" spans="1:12">
      <c r="A10" s="33" t="s">
        <v>70</v>
      </c>
      <c r="D10" s="30"/>
      <c r="E10" s="31"/>
      <c r="F10" s="31"/>
      <c r="H10" s="32"/>
    </row>
    <row r="11" spans="1:12">
      <c r="A11" s="33" t="s">
        <v>71</v>
      </c>
      <c r="D11" s="30"/>
      <c r="E11" s="31"/>
      <c r="F11" s="31"/>
      <c r="H11" s="32"/>
    </row>
    <row r="12" spans="1:12">
      <c r="A12" s="33"/>
      <c r="D12" s="30" t="s">
        <v>72</v>
      </c>
      <c r="E12" s="36">
        <v>1186956.52</v>
      </c>
      <c r="F12" s="31"/>
      <c r="H12" s="32"/>
    </row>
    <row r="13" spans="1:12">
      <c r="A13" s="29" t="s">
        <v>73</v>
      </c>
      <c r="D13" s="30"/>
      <c r="E13" s="31"/>
      <c r="F13" s="31"/>
      <c r="H13" s="31"/>
    </row>
    <row r="14" spans="1:12" ht="15.6">
      <c r="A14" s="33" t="s">
        <v>74</v>
      </c>
      <c r="D14" s="113" t="s">
        <v>9</v>
      </c>
      <c r="E14" s="33">
        <v>0</v>
      </c>
      <c r="F14" s="34">
        <v>175812.97</v>
      </c>
      <c r="H14" s="113" t="s">
        <v>9</v>
      </c>
    </row>
    <row r="15" spans="1:12">
      <c r="A15" s="33" t="s">
        <v>75</v>
      </c>
      <c r="D15" s="30"/>
      <c r="E15" s="31"/>
      <c r="F15" s="32"/>
      <c r="H15" s="31"/>
    </row>
    <row r="16" spans="1:12" ht="15.6">
      <c r="A16" s="33" t="s">
        <v>76</v>
      </c>
      <c r="D16" s="113" t="s">
        <v>9</v>
      </c>
      <c r="E16" s="6">
        <v>4336.25</v>
      </c>
      <c r="F16" s="34">
        <v>33244.629999999997</v>
      </c>
      <c r="H16" s="113" t="s">
        <v>9</v>
      </c>
    </row>
    <row r="17" spans="1:10" ht="15.6">
      <c r="A17" s="33" t="s">
        <v>77</v>
      </c>
      <c r="D17" s="113" t="s">
        <v>9</v>
      </c>
      <c r="E17" s="7">
        <v>0</v>
      </c>
      <c r="F17" s="7">
        <v>124897.5</v>
      </c>
      <c r="H17" s="113" t="s">
        <v>9</v>
      </c>
    </row>
    <row r="18" spans="1:10" ht="15.6">
      <c r="A18" s="33" t="s">
        <v>78</v>
      </c>
      <c r="D18" s="113" t="s">
        <v>9</v>
      </c>
      <c r="E18" s="7">
        <v>40148.800000000003</v>
      </c>
      <c r="F18">
        <v>307807.5</v>
      </c>
      <c r="H18" s="113" t="s">
        <v>9</v>
      </c>
    </row>
    <row r="19" spans="1:10" ht="15.6">
      <c r="A19" s="33" t="s">
        <v>79</v>
      </c>
      <c r="D19" s="113" t="s">
        <v>9</v>
      </c>
      <c r="E19" s="31">
        <v>55434.78</v>
      </c>
      <c r="F19" s="32">
        <v>425000</v>
      </c>
      <c r="H19" s="113" t="s">
        <v>9</v>
      </c>
      <c r="J19">
        <v>99919.83</v>
      </c>
    </row>
    <row r="20" spans="1:10">
      <c r="A20" s="33"/>
      <c r="C20" t="s">
        <v>80</v>
      </c>
      <c r="D20" s="30"/>
      <c r="E20" s="36">
        <f>SUM(E15:E19)</f>
        <v>99919.83</v>
      </c>
      <c r="F20" s="32"/>
      <c r="H20" s="31"/>
      <c r="J20">
        <f>E12-E20</f>
        <v>1087036.69</v>
      </c>
    </row>
    <row r="21" spans="1:10" ht="15.6">
      <c r="A21" s="33" t="s">
        <v>81</v>
      </c>
      <c r="D21" s="30"/>
      <c r="E21" s="31"/>
      <c r="F21" s="32">
        <v>1087036.69</v>
      </c>
      <c r="H21" s="113" t="s">
        <v>9</v>
      </c>
    </row>
    <row r="22" spans="1:10">
      <c r="A22" s="33"/>
      <c r="D22" s="37" t="s">
        <v>82</v>
      </c>
      <c r="E22" s="31"/>
      <c r="F22" s="38">
        <f>SUM(F13:F21)</f>
        <v>2153799.29</v>
      </c>
      <c r="H22" s="31"/>
    </row>
    <row r="23" spans="1:10">
      <c r="A23" s="33"/>
      <c r="D23" s="30"/>
      <c r="E23" s="31"/>
      <c r="F23" s="31"/>
      <c r="H23" s="31"/>
    </row>
    <row r="24" spans="1:10">
      <c r="A24" s="29" t="s">
        <v>83</v>
      </c>
      <c r="D24" s="30"/>
      <c r="E24" s="31"/>
      <c r="F24" s="31"/>
      <c r="H24" s="31"/>
    </row>
    <row r="25" spans="1:10" ht="15.6">
      <c r="A25" s="33"/>
      <c r="D25" s="113" t="s">
        <v>9</v>
      </c>
      <c r="E25" s="31"/>
      <c r="F25" s="31"/>
      <c r="H25" s="31"/>
    </row>
    <row r="26" spans="1:10" ht="15.6">
      <c r="A26" s="33" t="s">
        <v>84</v>
      </c>
      <c r="D26" s="113" t="s">
        <v>9</v>
      </c>
      <c r="E26" s="31"/>
      <c r="F26" s="31"/>
      <c r="H26" s="31"/>
    </row>
    <row r="27" spans="1:10">
      <c r="A27" s="33" t="s">
        <v>85</v>
      </c>
      <c r="B27" s="39"/>
      <c r="C27" s="39"/>
      <c r="D27" s="40">
        <v>8946765.3200000003</v>
      </c>
      <c r="E27" s="31"/>
      <c r="F27" s="31"/>
      <c r="H27" s="31"/>
    </row>
    <row r="28" spans="1:10">
      <c r="A28" s="33" t="s">
        <v>86</v>
      </c>
      <c r="D28" s="41">
        <v>665737.38</v>
      </c>
      <c r="E28" s="31"/>
      <c r="F28" s="31"/>
      <c r="H28" s="31"/>
      <c r="J28">
        <v>665737.38</v>
      </c>
    </row>
    <row r="29" spans="1:10">
      <c r="A29" s="33"/>
      <c r="D29" s="42">
        <f>SUM(D27:D28)</f>
        <v>9612502.7000000011</v>
      </c>
      <c r="E29" s="31"/>
      <c r="F29" s="32">
        <v>6946200.71</v>
      </c>
      <c r="H29" s="31"/>
      <c r="J29">
        <v>9612502.6999999993</v>
      </c>
    </row>
    <row r="30" spans="1:10">
      <c r="A30" s="33" t="s">
        <v>87</v>
      </c>
      <c r="D30" s="30"/>
      <c r="E30" s="31"/>
      <c r="F30" s="31"/>
      <c r="H30" s="31"/>
      <c r="J30" s="21">
        <f>H35-F22</f>
        <v>6946200.71</v>
      </c>
    </row>
    <row r="31" spans="1:10">
      <c r="A31" s="33"/>
      <c r="D31" s="30"/>
      <c r="E31" s="31"/>
      <c r="F31" s="31"/>
      <c r="H31" s="31"/>
    </row>
    <row r="32" spans="1:10">
      <c r="A32" s="33"/>
      <c r="D32" s="30"/>
      <c r="E32" s="31"/>
      <c r="F32" s="31"/>
      <c r="H32" s="43"/>
    </row>
    <row r="33" spans="1:8">
      <c r="A33" s="33" t="s">
        <v>88</v>
      </c>
      <c r="D33" s="42">
        <f>D29-F29</f>
        <v>2666301.9900000012</v>
      </c>
      <c r="E33" s="31"/>
      <c r="F33" s="31"/>
      <c r="H33" s="43"/>
    </row>
    <row r="34" spans="1:8">
      <c r="A34" t="s">
        <v>89</v>
      </c>
      <c r="D34" s="30"/>
      <c r="E34" s="31"/>
      <c r="F34" s="31"/>
      <c r="H34" s="43"/>
    </row>
    <row r="35" spans="1:8">
      <c r="A35" s="121" t="s">
        <v>90</v>
      </c>
      <c r="B35" s="122"/>
      <c r="C35" s="122"/>
      <c r="D35" s="123"/>
      <c r="E35" s="4"/>
      <c r="F35" s="27">
        <f>SUM(F22:F34)</f>
        <v>9100000</v>
      </c>
      <c r="G35" s="45"/>
      <c r="H35" s="46">
        <f>SUM(H8:H31)</f>
        <v>9100000</v>
      </c>
    </row>
  </sheetData>
  <mergeCells count="3">
    <mergeCell ref="A2:H2"/>
    <mergeCell ref="A7:D7"/>
    <mergeCell ref="A35:D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D0008-8D37-46DB-AD66-180491BAB47B}">
  <dimension ref="A1:K42"/>
  <sheetViews>
    <sheetView workbookViewId="0">
      <selection activeCell="I4" sqref="I4"/>
    </sheetView>
  </sheetViews>
  <sheetFormatPr defaultColWidth="8.7109375" defaultRowHeight="14.45"/>
  <cols>
    <col min="1" max="1" width="11.140625" bestFit="1" customWidth="1"/>
    <col min="4" max="4" width="53.140625" customWidth="1"/>
    <col min="5" max="7" width="20.7109375" customWidth="1"/>
  </cols>
  <sheetData>
    <row r="1" spans="1:11">
      <c r="A1" s="1" t="s">
        <v>0</v>
      </c>
    </row>
    <row r="2" spans="1:11">
      <c r="A2" s="115" t="s">
        <v>91</v>
      </c>
      <c r="B2" s="115"/>
      <c r="C2" s="115"/>
      <c r="D2" s="115"/>
      <c r="E2" s="115"/>
      <c r="F2" s="115"/>
      <c r="G2" s="115"/>
      <c r="K2" s="114">
        <v>9</v>
      </c>
    </row>
    <row r="4" spans="1:11" ht="15.6">
      <c r="A4" s="115" t="s">
        <v>92</v>
      </c>
      <c r="B4" s="115"/>
      <c r="C4" s="115"/>
      <c r="D4" s="115"/>
      <c r="E4" s="115"/>
      <c r="F4" s="115"/>
      <c r="G4" s="115"/>
      <c r="H4" s="113" t="s">
        <v>9</v>
      </c>
      <c r="I4" s="113" t="s">
        <v>9</v>
      </c>
    </row>
    <row r="7" spans="1:11">
      <c r="A7" s="118" t="s">
        <v>64</v>
      </c>
      <c r="B7" s="119"/>
      <c r="C7" s="119"/>
      <c r="D7" s="120"/>
      <c r="E7" s="3" t="s">
        <v>65</v>
      </c>
      <c r="F7" s="3" t="s">
        <v>66</v>
      </c>
      <c r="G7" s="3" t="s">
        <v>67</v>
      </c>
    </row>
    <row r="8" spans="1:11">
      <c r="A8" s="29" t="s">
        <v>68</v>
      </c>
      <c r="D8" s="30"/>
      <c r="E8" s="31"/>
      <c r="F8" s="31"/>
      <c r="G8" s="32"/>
    </row>
    <row r="9" spans="1:11">
      <c r="A9" s="33" t="s">
        <v>93</v>
      </c>
      <c r="D9" s="30"/>
      <c r="E9" s="34"/>
      <c r="F9" s="31"/>
      <c r="G9" s="32"/>
    </row>
    <row r="10" spans="1:11" ht="15.6">
      <c r="A10" s="33" t="s">
        <v>94</v>
      </c>
      <c r="D10" s="30"/>
      <c r="E10" s="32">
        <v>456521.73</v>
      </c>
      <c r="F10" s="113" t="s">
        <v>9</v>
      </c>
      <c r="G10" s="32">
        <v>3500000</v>
      </c>
    </row>
    <row r="11" spans="1:11">
      <c r="A11" s="33"/>
      <c r="D11" s="30"/>
      <c r="E11" s="31"/>
      <c r="F11" s="31"/>
      <c r="G11" s="32"/>
    </row>
    <row r="12" spans="1:11">
      <c r="A12" s="29" t="s">
        <v>73</v>
      </c>
      <c r="D12" s="30"/>
      <c r="E12" s="31"/>
      <c r="F12" s="31"/>
      <c r="G12" s="32"/>
    </row>
    <row r="13" spans="1:11" ht="15.6">
      <c r="A13" s="33" t="s">
        <v>74</v>
      </c>
      <c r="D13" s="113" t="s">
        <v>9</v>
      </c>
      <c r="E13" s="33">
        <v>0</v>
      </c>
      <c r="F13" s="34">
        <v>67620.37</v>
      </c>
      <c r="G13" s="113" t="s">
        <v>9</v>
      </c>
    </row>
    <row r="14" spans="1:11">
      <c r="A14" s="33" t="s">
        <v>95</v>
      </c>
      <c r="D14" s="30"/>
      <c r="E14" s="31"/>
      <c r="F14" s="31"/>
      <c r="G14" s="32"/>
    </row>
    <row r="15" spans="1:11" ht="15.6">
      <c r="A15" s="33" t="s">
        <v>76</v>
      </c>
      <c r="D15" s="113" t="s">
        <v>9</v>
      </c>
      <c r="E15" s="93">
        <v>1667.79</v>
      </c>
      <c r="F15" s="34">
        <v>12786.39</v>
      </c>
      <c r="G15" s="113" t="s">
        <v>9</v>
      </c>
    </row>
    <row r="16" spans="1:11" ht="15.6">
      <c r="A16" s="33" t="s">
        <v>78</v>
      </c>
      <c r="D16" s="113" t="s">
        <v>9</v>
      </c>
      <c r="E16" s="13">
        <v>51472.82</v>
      </c>
      <c r="F16" s="31">
        <v>394625</v>
      </c>
      <c r="G16" s="113" t="s">
        <v>9</v>
      </c>
    </row>
    <row r="17" spans="1:9">
      <c r="A17" s="33" t="s">
        <v>96</v>
      </c>
      <c r="D17" s="30"/>
      <c r="E17" s="34"/>
      <c r="F17" s="32"/>
      <c r="G17" s="31"/>
    </row>
    <row r="18" spans="1:9" ht="15.6">
      <c r="A18" s="33" t="s">
        <v>97</v>
      </c>
      <c r="D18" s="113" t="s">
        <v>9</v>
      </c>
      <c r="E18" s="34">
        <v>3732.1</v>
      </c>
      <c r="F18" s="32">
        <v>28612.77</v>
      </c>
      <c r="G18" s="113" t="s">
        <v>9</v>
      </c>
    </row>
    <row r="19" spans="1:9" ht="15.6">
      <c r="A19" s="33" t="s">
        <v>98</v>
      </c>
      <c r="D19" s="30"/>
      <c r="E19" s="113" t="s">
        <v>9</v>
      </c>
      <c r="F19" s="113" t="s">
        <v>9</v>
      </c>
      <c r="G19" s="31"/>
    </row>
    <row r="20" spans="1:9">
      <c r="A20" s="124" t="s">
        <v>99</v>
      </c>
      <c r="B20" s="125"/>
      <c r="C20" s="125"/>
      <c r="D20" s="126"/>
      <c r="E20" s="33">
        <v>4247.3999999999996</v>
      </c>
      <c r="F20" s="34">
        <v>32563.41</v>
      </c>
      <c r="G20" s="30"/>
    </row>
    <row r="21" spans="1:9" ht="16.149999999999999">
      <c r="A21" s="47"/>
      <c r="B21" s="48"/>
      <c r="C21" s="48"/>
      <c r="D21" s="49" t="s">
        <v>100</v>
      </c>
      <c r="E21" s="95">
        <f>SUM(E15:E20)</f>
        <v>61120.11</v>
      </c>
      <c r="F21" s="32"/>
      <c r="G21" s="31"/>
      <c r="I21">
        <v>61120.11</v>
      </c>
    </row>
    <row r="22" spans="1:9" ht="15.6">
      <c r="A22" s="33" t="s">
        <v>101</v>
      </c>
      <c r="D22" s="30"/>
      <c r="E22" s="31"/>
      <c r="F22" s="32">
        <f>E10-E21</f>
        <v>395401.62</v>
      </c>
      <c r="G22" s="113" t="s">
        <v>9</v>
      </c>
      <c r="I22">
        <v>395401.62</v>
      </c>
    </row>
    <row r="23" spans="1:9">
      <c r="A23" s="33"/>
      <c r="D23" s="30"/>
      <c r="E23" s="34"/>
      <c r="F23" s="31"/>
      <c r="G23" s="31"/>
    </row>
    <row r="24" spans="1:9">
      <c r="A24" s="33" t="s">
        <v>102</v>
      </c>
      <c r="D24" s="30"/>
      <c r="E24" s="34"/>
      <c r="F24" s="50">
        <f>SUM(F13:F22)</f>
        <v>931609.56</v>
      </c>
      <c r="G24" s="31"/>
    </row>
    <row r="25" spans="1:9">
      <c r="A25" s="33"/>
      <c r="D25" s="30"/>
      <c r="E25" s="34"/>
      <c r="F25" s="32"/>
      <c r="G25" s="31"/>
    </row>
    <row r="26" spans="1:9">
      <c r="A26" s="29" t="s">
        <v>83</v>
      </c>
      <c r="D26" s="30"/>
      <c r="E26" s="31"/>
      <c r="F26" s="32"/>
      <c r="G26" s="31"/>
    </row>
    <row r="27" spans="1:9" ht="15.6">
      <c r="A27" s="113" t="s">
        <v>9</v>
      </c>
      <c r="D27" s="30"/>
      <c r="E27" s="31"/>
      <c r="F27" s="32"/>
      <c r="G27" s="31"/>
    </row>
    <row r="28" spans="1:9" ht="15.6">
      <c r="A28" s="33" t="s">
        <v>103</v>
      </c>
      <c r="D28" s="30"/>
      <c r="E28" s="113" t="s">
        <v>9</v>
      </c>
      <c r="F28" s="32"/>
      <c r="G28" s="31"/>
    </row>
    <row r="29" spans="1:9" ht="15.6">
      <c r="A29" s="33" t="s">
        <v>85</v>
      </c>
      <c r="B29" s="39"/>
      <c r="C29" s="39"/>
      <c r="D29" s="51">
        <v>3203046.89</v>
      </c>
      <c r="E29" s="113" t="s">
        <v>9</v>
      </c>
      <c r="F29" s="43">
        <f>G10-F24</f>
        <v>2568390.44</v>
      </c>
      <c r="G29" s="113" t="s">
        <v>9</v>
      </c>
      <c r="I29">
        <v>2568390.44</v>
      </c>
    </row>
    <row r="30" spans="1:9" ht="15.6">
      <c r="A30" s="33" t="s">
        <v>86</v>
      </c>
      <c r="D30" s="52">
        <v>280902.82</v>
      </c>
      <c r="E30" s="31"/>
      <c r="F30" s="31"/>
      <c r="G30" s="113" t="s">
        <v>9</v>
      </c>
    </row>
    <row r="31" spans="1:9">
      <c r="A31" s="33" t="s">
        <v>104</v>
      </c>
      <c r="D31" s="53">
        <f>SUM(D29:D30)</f>
        <v>3483949.71</v>
      </c>
      <c r="E31" s="31"/>
      <c r="F31" s="32"/>
      <c r="G31" s="31"/>
    </row>
    <row r="32" spans="1:9">
      <c r="A32" s="33" t="s">
        <v>105</v>
      </c>
      <c r="D32" s="30"/>
      <c r="E32" s="31"/>
      <c r="F32" s="43"/>
      <c r="G32" s="31"/>
    </row>
    <row r="33" spans="1:8">
      <c r="A33" s="33"/>
      <c r="D33" s="30"/>
      <c r="E33" s="31"/>
      <c r="F33" s="43"/>
      <c r="G33" s="31"/>
    </row>
    <row r="34" spans="1:8">
      <c r="A34" s="33"/>
      <c r="D34" s="30"/>
      <c r="E34" s="31"/>
      <c r="F34" s="31"/>
      <c r="G34" s="31"/>
    </row>
    <row r="35" spans="1:8" ht="15.6">
      <c r="A35" s="33" t="s">
        <v>106</v>
      </c>
      <c r="D35" s="42">
        <f>D31-F29</f>
        <v>915559.27</v>
      </c>
      <c r="E35" s="113" t="s">
        <v>9</v>
      </c>
      <c r="F35" s="113" t="s">
        <v>9</v>
      </c>
      <c r="G35" s="113" t="s">
        <v>9</v>
      </c>
    </row>
    <row r="36" spans="1:8">
      <c r="A36" t="s">
        <v>107</v>
      </c>
      <c r="D36" s="30"/>
      <c r="E36" s="31"/>
      <c r="F36" s="43"/>
      <c r="G36" s="31"/>
    </row>
    <row r="37" spans="1:8">
      <c r="A37" s="121" t="s">
        <v>90</v>
      </c>
      <c r="B37" s="122"/>
      <c r="C37" s="122"/>
      <c r="D37" s="123"/>
      <c r="E37" s="4"/>
      <c r="F37" s="46">
        <v>3500000</v>
      </c>
      <c r="G37" s="46">
        <v>3500000</v>
      </c>
      <c r="H37" s="1"/>
    </row>
    <row r="38" spans="1:8">
      <c r="F38" s="13"/>
      <c r="G38" s="13"/>
    </row>
    <row r="39" spans="1:8">
      <c r="G39" s="21"/>
    </row>
    <row r="40" spans="1:8">
      <c r="A40" s="13"/>
      <c r="G40" s="21"/>
    </row>
    <row r="41" spans="1:8">
      <c r="A41" s="13"/>
      <c r="F41" s="21"/>
      <c r="G41" s="13"/>
    </row>
    <row r="42" spans="1:8">
      <c r="A42" s="21"/>
    </row>
  </sheetData>
  <mergeCells count="5">
    <mergeCell ref="A2:G2"/>
    <mergeCell ref="A4:G4"/>
    <mergeCell ref="A7:D7"/>
    <mergeCell ref="A20:D20"/>
    <mergeCell ref="A37:D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C976-36CB-4EF4-B1BA-A66265D7A33A}">
  <dimension ref="A1:J38"/>
  <sheetViews>
    <sheetView workbookViewId="0">
      <selection activeCell="I4" sqref="I4"/>
    </sheetView>
  </sheetViews>
  <sheetFormatPr defaultColWidth="8.7109375" defaultRowHeight="14.45"/>
  <cols>
    <col min="1" max="1" width="11.140625" bestFit="1" customWidth="1"/>
    <col min="4" max="4" width="42.7109375" customWidth="1"/>
    <col min="5" max="7" width="18.7109375" customWidth="1"/>
    <col min="9" max="9" width="11" bestFit="1" customWidth="1"/>
  </cols>
  <sheetData>
    <row r="1" spans="1:10">
      <c r="A1" s="1" t="s">
        <v>0</v>
      </c>
      <c r="J1" s="114">
        <v>8</v>
      </c>
    </row>
    <row r="2" spans="1:10">
      <c r="A2" s="115" t="s">
        <v>108</v>
      </c>
      <c r="B2" s="115"/>
      <c r="C2" s="115"/>
      <c r="D2" s="115"/>
      <c r="E2" s="115"/>
      <c r="F2" s="115"/>
      <c r="G2" s="115"/>
    </row>
    <row r="4" spans="1:10" ht="15.6">
      <c r="A4" s="115" t="s">
        <v>109</v>
      </c>
      <c r="B4" s="115"/>
      <c r="C4" s="115"/>
      <c r="D4" s="115"/>
      <c r="E4" s="115"/>
      <c r="F4" s="115"/>
      <c r="G4" s="115"/>
      <c r="H4" s="113" t="s">
        <v>9</v>
      </c>
      <c r="I4" s="113" t="s">
        <v>9</v>
      </c>
    </row>
    <row r="7" spans="1:10">
      <c r="A7" s="118" t="s">
        <v>64</v>
      </c>
      <c r="B7" s="119"/>
      <c r="C7" s="119"/>
      <c r="D7" s="120"/>
      <c r="E7" s="3" t="s">
        <v>65</v>
      </c>
      <c r="F7" s="3" t="s">
        <v>66</v>
      </c>
      <c r="G7" s="3" t="s">
        <v>67</v>
      </c>
    </row>
    <row r="8" spans="1:10">
      <c r="A8" s="29" t="s">
        <v>68</v>
      </c>
      <c r="D8" s="30"/>
      <c r="E8" s="31"/>
      <c r="F8" s="31"/>
      <c r="G8" s="32"/>
    </row>
    <row r="9" spans="1:10" ht="15.6">
      <c r="A9" s="33" t="s">
        <v>110</v>
      </c>
      <c r="D9" s="30"/>
      <c r="E9" s="34">
        <v>150000</v>
      </c>
      <c r="F9" s="113" t="s">
        <v>9</v>
      </c>
      <c r="G9" s="32">
        <v>1150000</v>
      </c>
    </row>
    <row r="10" spans="1:10" ht="15.6">
      <c r="A10" s="29" t="s">
        <v>73</v>
      </c>
      <c r="D10" s="30"/>
      <c r="E10" s="113" t="s">
        <v>9</v>
      </c>
      <c r="F10" s="31"/>
      <c r="G10" s="32"/>
    </row>
    <row r="11" spans="1:10" ht="15.6">
      <c r="A11" s="33" t="s">
        <v>74</v>
      </c>
      <c r="D11" s="30"/>
      <c r="E11" s="33">
        <v>0</v>
      </c>
      <c r="F11" s="34">
        <v>22218.12</v>
      </c>
      <c r="G11" s="113" t="s">
        <v>9</v>
      </c>
    </row>
    <row r="12" spans="1:10" ht="15.6">
      <c r="A12" s="33" t="s">
        <v>111</v>
      </c>
      <c r="D12" s="30"/>
      <c r="E12" s="113" t="s">
        <v>9</v>
      </c>
      <c r="F12" s="113" t="s">
        <v>9</v>
      </c>
      <c r="G12" s="32"/>
    </row>
    <row r="13" spans="1:10">
      <c r="A13" s="33" t="s">
        <v>76</v>
      </c>
      <c r="D13" s="30"/>
      <c r="E13" s="93">
        <f>(15*4201.24)/115</f>
        <v>547.98782608695649</v>
      </c>
      <c r="F13" s="34">
        <v>4201.24</v>
      </c>
      <c r="G13" s="41"/>
    </row>
    <row r="14" spans="1:10" ht="15.6">
      <c r="A14" s="33" t="s">
        <v>78</v>
      </c>
      <c r="D14" s="113" t="s">
        <v>9</v>
      </c>
      <c r="E14" s="32">
        <f>(15*F14)/115</f>
        <v>16912.5</v>
      </c>
      <c r="F14">
        <v>129662.5</v>
      </c>
      <c r="G14" s="113" t="s">
        <v>9</v>
      </c>
    </row>
    <row r="15" spans="1:10" ht="16.149999999999999">
      <c r="A15" s="33" t="s">
        <v>112</v>
      </c>
      <c r="D15" s="30"/>
      <c r="E15" s="97">
        <f>SUM(E13:E14)</f>
        <v>17460.487826086955</v>
      </c>
      <c r="G15" s="31"/>
      <c r="I15">
        <v>17460.490000000002</v>
      </c>
    </row>
    <row r="16" spans="1:10" ht="15.6">
      <c r="A16" s="33" t="s">
        <v>113</v>
      </c>
      <c r="D16" s="30"/>
      <c r="E16" s="21"/>
      <c r="F16" s="43">
        <f>E9-E15</f>
        <v>132539.51217391304</v>
      </c>
      <c r="G16" s="113" t="s">
        <v>9</v>
      </c>
      <c r="I16">
        <v>132539.51</v>
      </c>
    </row>
    <row r="17" spans="1:9">
      <c r="A17" s="55" t="s">
        <v>102</v>
      </c>
      <c r="D17" s="30"/>
      <c r="E17" s="31"/>
      <c r="F17" s="38">
        <f>SUM(F11:F16)</f>
        <v>288621.37217391306</v>
      </c>
      <c r="G17" s="31"/>
    </row>
    <row r="18" spans="1:9">
      <c r="A18" s="124"/>
      <c r="B18" s="125"/>
      <c r="C18" s="125"/>
      <c r="D18" s="126"/>
      <c r="E18" s="31"/>
      <c r="F18" s="32"/>
      <c r="G18" s="31"/>
    </row>
    <row r="19" spans="1:9">
      <c r="A19" s="33"/>
      <c r="D19" s="30"/>
      <c r="E19" s="31"/>
      <c r="F19" s="32"/>
      <c r="G19" s="31"/>
    </row>
    <row r="20" spans="1:9">
      <c r="A20" s="29" t="s">
        <v>83</v>
      </c>
      <c r="D20" s="30"/>
      <c r="E20" s="31"/>
      <c r="F20" s="32"/>
      <c r="G20" s="31"/>
    </row>
    <row r="21" spans="1:9" ht="15.6">
      <c r="A21" s="113" t="s">
        <v>9</v>
      </c>
      <c r="D21" s="30"/>
      <c r="E21" s="31"/>
      <c r="F21" s="32"/>
      <c r="G21" s="31"/>
    </row>
    <row r="22" spans="1:9" ht="15.6">
      <c r="A22" s="33" t="s">
        <v>114</v>
      </c>
      <c r="D22" s="30"/>
      <c r="E22" s="113" t="s">
        <v>9</v>
      </c>
      <c r="F22" s="32"/>
      <c r="G22" s="31"/>
    </row>
    <row r="23" spans="1:9" ht="15.6">
      <c r="A23" s="33" t="s">
        <v>85</v>
      </c>
      <c r="B23" s="39"/>
      <c r="C23" s="39"/>
      <c r="D23" s="40">
        <v>1261052.55</v>
      </c>
      <c r="E23" s="113" t="s">
        <v>9</v>
      </c>
      <c r="F23" s="31"/>
      <c r="G23" s="31"/>
    </row>
    <row r="24" spans="1:9">
      <c r="A24" s="33" t="s">
        <v>86</v>
      </c>
      <c r="D24" s="41">
        <f>(D23*194)*18.75%/365</f>
        <v>125673.38768835618</v>
      </c>
      <c r="E24" s="31"/>
      <c r="F24" s="31"/>
      <c r="G24" s="31"/>
      <c r="I24" s="21"/>
    </row>
    <row r="25" spans="1:9">
      <c r="A25" s="33" t="s">
        <v>104</v>
      </c>
      <c r="D25" s="53">
        <f>SUM(D23:D24)</f>
        <v>1386725.9376883563</v>
      </c>
      <c r="E25" s="31"/>
      <c r="F25" s="32">
        <f>G9-F17</f>
        <v>861378.62782608694</v>
      </c>
      <c r="G25" s="31"/>
      <c r="I25">
        <v>861378.63</v>
      </c>
    </row>
    <row r="26" spans="1:9">
      <c r="A26" s="33" t="s">
        <v>115</v>
      </c>
      <c r="D26" s="30"/>
      <c r="E26" s="31"/>
      <c r="F26" s="43"/>
      <c r="G26" s="31"/>
    </row>
    <row r="27" spans="1:9">
      <c r="A27" s="33"/>
      <c r="D27" s="30"/>
      <c r="E27" s="31"/>
      <c r="F27" s="31"/>
      <c r="G27" s="31"/>
    </row>
    <row r="28" spans="1:9">
      <c r="A28" s="33"/>
      <c r="D28" s="30"/>
      <c r="E28" s="31"/>
      <c r="F28" s="31"/>
      <c r="G28" s="31"/>
    </row>
    <row r="29" spans="1:9">
      <c r="A29" s="33" t="s">
        <v>116</v>
      </c>
      <c r="D29" s="30"/>
      <c r="E29" s="31"/>
      <c r="F29" s="32"/>
      <c r="G29" s="31"/>
    </row>
    <row r="30" spans="1:9" ht="15.6">
      <c r="A30" s="33" t="s">
        <v>117</v>
      </c>
      <c r="D30" s="42">
        <f>D25-F25</f>
        <v>525347.30986226932</v>
      </c>
      <c r="E30" s="113" t="s">
        <v>9</v>
      </c>
      <c r="F30" s="113" t="s">
        <v>9</v>
      </c>
      <c r="G30" s="113" t="s">
        <v>9</v>
      </c>
    </row>
    <row r="31" spans="1:9">
      <c r="A31" s="121" t="s">
        <v>90</v>
      </c>
      <c r="B31" s="122"/>
      <c r="C31" s="122"/>
      <c r="D31" s="123"/>
      <c r="E31" s="4"/>
      <c r="F31" s="46">
        <v>1150000</v>
      </c>
      <c r="G31" s="46">
        <f>SUM(G8:G30)</f>
        <v>1150000</v>
      </c>
    </row>
    <row r="32" spans="1:9">
      <c r="F32" s="13"/>
      <c r="G32" s="13"/>
    </row>
    <row r="34" spans="6:8">
      <c r="H34" s="1"/>
    </row>
    <row r="35" spans="6:8">
      <c r="F35" s="21"/>
      <c r="G35" s="13"/>
    </row>
    <row r="36" spans="6:8">
      <c r="G36" s="21"/>
    </row>
    <row r="37" spans="6:8">
      <c r="G37" s="21"/>
    </row>
    <row r="38" spans="6:8">
      <c r="G38" s="13"/>
    </row>
  </sheetData>
  <mergeCells count="5">
    <mergeCell ref="A2:G2"/>
    <mergeCell ref="A4:G4"/>
    <mergeCell ref="A7:D7"/>
    <mergeCell ref="A18:D18"/>
    <mergeCell ref="A31:D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DFF5-E3BE-474B-B3F3-233AEF085A15}">
  <dimension ref="A1:J57"/>
  <sheetViews>
    <sheetView workbookViewId="0">
      <selection activeCell="I18" sqref="I18"/>
    </sheetView>
  </sheetViews>
  <sheetFormatPr defaultColWidth="8.7109375" defaultRowHeight="14.45"/>
  <cols>
    <col min="3" max="3" width="18.28515625" customWidth="1"/>
    <col min="4" max="4" width="24.7109375" customWidth="1"/>
    <col min="5" max="5" width="12.7109375" customWidth="1"/>
    <col min="6" max="6" width="16.140625" customWidth="1"/>
    <col min="7" max="7" width="17.7109375" customWidth="1"/>
    <col min="9" max="9" width="11" bestFit="1" customWidth="1"/>
  </cols>
  <sheetData>
    <row r="1" spans="1:10">
      <c r="A1" s="1" t="s">
        <v>0</v>
      </c>
    </row>
    <row r="2" spans="1:10">
      <c r="A2" s="115" t="s">
        <v>118</v>
      </c>
      <c r="B2" s="115"/>
      <c r="C2" s="115"/>
      <c r="D2" s="115"/>
      <c r="E2" s="115"/>
      <c r="F2" s="115"/>
      <c r="G2" s="115"/>
      <c r="J2" s="114">
        <v>20</v>
      </c>
    </row>
    <row r="4" spans="1:10">
      <c r="A4" s="1"/>
      <c r="B4" s="1"/>
      <c r="C4" s="1"/>
      <c r="D4" s="1"/>
      <c r="E4" s="1"/>
      <c r="F4" s="1"/>
      <c r="G4" s="1"/>
    </row>
    <row r="5" spans="1:10" ht="15.6">
      <c r="A5" s="118" t="s">
        <v>64</v>
      </c>
      <c r="B5" s="119"/>
      <c r="C5" s="119"/>
      <c r="D5" s="119"/>
      <c r="E5" s="3" t="s">
        <v>65</v>
      </c>
      <c r="F5" s="3" t="s">
        <v>66</v>
      </c>
      <c r="G5" s="3" t="s">
        <v>67</v>
      </c>
      <c r="I5" s="113" t="s">
        <v>9</v>
      </c>
    </row>
    <row r="6" spans="1:10">
      <c r="A6" s="56" t="s">
        <v>68</v>
      </c>
      <c r="E6" s="31"/>
      <c r="F6" s="31"/>
      <c r="G6" s="32"/>
    </row>
    <row r="7" spans="1:10">
      <c r="A7" t="s">
        <v>119</v>
      </c>
      <c r="E7" s="31"/>
      <c r="F7" s="31"/>
      <c r="G7" s="32"/>
    </row>
    <row r="8" spans="1:10">
      <c r="A8" t="s">
        <v>120</v>
      </c>
      <c r="E8" s="31"/>
      <c r="F8" s="31"/>
      <c r="G8" s="32"/>
    </row>
    <row r="9" spans="1:10" ht="15.6">
      <c r="A9" t="s">
        <v>121</v>
      </c>
      <c r="E9" s="34">
        <f>(G9*15)/115</f>
        <v>30116.621739130434</v>
      </c>
      <c r="F9" s="113" t="s">
        <v>9</v>
      </c>
      <c r="G9" s="32">
        <v>230894.1</v>
      </c>
    </row>
    <row r="10" spans="1:10" ht="15.6">
      <c r="A10" t="s">
        <v>122</v>
      </c>
      <c r="E10" s="31">
        <f>(43700*15)/115</f>
        <v>5700</v>
      </c>
      <c r="F10" s="113" t="s">
        <v>9</v>
      </c>
      <c r="G10" s="32">
        <v>43700</v>
      </c>
    </row>
    <row r="11" spans="1:10">
      <c r="E11" s="31"/>
      <c r="F11" s="31"/>
      <c r="G11" s="32"/>
    </row>
    <row r="12" spans="1:10" ht="15.6">
      <c r="A12" t="s">
        <v>123</v>
      </c>
      <c r="E12" s="31">
        <v>0</v>
      </c>
      <c r="F12" s="113" t="s">
        <v>9</v>
      </c>
      <c r="G12" s="32">
        <v>88405.08</v>
      </c>
    </row>
    <row r="13" spans="1:10">
      <c r="A13" t="s">
        <v>124</v>
      </c>
      <c r="E13" s="43">
        <f>(G13*15)/115</f>
        <v>15766.533913043477</v>
      </c>
      <c r="F13" s="31"/>
      <c r="G13" s="54">
        <v>120876.76</v>
      </c>
    </row>
    <row r="14" spans="1:10">
      <c r="E14" s="43"/>
      <c r="F14" s="31"/>
      <c r="G14" s="94"/>
    </row>
    <row r="15" spans="1:10" ht="16.149999999999999">
      <c r="A15" t="s">
        <v>80</v>
      </c>
      <c r="E15" s="95">
        <f>SUM(E9:E13)</f>
        <v>51583.155652173911</v>
      </c>
      <c r="F15" s="31"/>
      <c r="G15" s="94"/>
      <c r="I15">
        <v>51583.16</v>
      </c>
    </row>
    <row r="16" spans="1:10">
      <c r="E16" s="31"/>
      <c r="F16" s="31"/>
    </row>
    <row r="17" spans="1:9">
      <c r="A17" s="56" t="s">
        <v>73</v>
      </c>
      <c r="E17" s="31"/>
      <c r="F17" s="31"/>
      <c r="G17" s="31"/>
    </row>
    <row r="18" spans="1:9" ht="15.6">
      <c r="A18" t="s">
        <v>74</v>
      </c>
      <c r="E18" s="33">
        <v>0</v>
      </c>
      <c r="F18" s="34">
        <v>9348.5300000000007</v>
      </c>
      <c r="G18" s="30"/>
      <c r="H18" s="113" t="s">
        <v>9</v>
      </c>
      <c r="I18" s="113" t="s">
        <v>9</v>
      </c>
    </row>
    <row r="19" spans="1:9">
      <c r="A19" t="s">
        <v>125</v>
      </c>
      <c r="E19" s="31"/>
      <c r="F19" s="32"/>
      <c r="G19" s="31"/>
    </row>
    <row r="20" spans="1:9" ht="15.6">
      <c r="A20" t="s">
        <v>76</v>
      </c>
      <c r="E20" s="6">
        <f>(F20*15)/115</f>
        <v>230.57217391304349</v>
      </c>
      <c r="F20" s="31">
        <v>1767.72</v>
      </c>
      <c r="G20" s="30"/>
      <c r="H20" s="113" t="s">
        <v>9</v>
      </c>
      <c r="I20" s="113" t="s">
        <v>9</v>
      </c>
    </row>
    <row r="21" spans="1:9" ht="15.6">
      <c r="A21" t="s">
        <v>78</v>
      </c>
      <c r="E21" s="34">
        <f>(F21*15)/115</f>
        <v>5815.9904347826086</v>
      </c>
      <c r="F21">
        <v>44589.26</v>
      </c>
      <c r="G21" s="31"/>
      <c r="H21" s="113" t="s">
        <v>9</v>
      </c>
      <c r="I21" s="113" t="s">
        <v>9</v>
      </c>
    </row>
    <row r="22" spans="1:9">
      <c r="A22" t="s">
        <v>126</v>
      </c>
      <c r="E22" s="34">
        <v>0</v>
      </c>
      <c r="F22">
        <v>8840.5</v>
      </c>
      <c r="G22" s="31"/>
    </row>
    <row r="23" spans="1:9" ht="15.6">
      <c r="A23" t="s">
        <v>127</v>
      </c>
      <c r="E23" s="43">
        <f>(F23*15)/115</f>
        <v>2430.251739130435</v>
      </c>
      <c r="F23" s="32">
        <v>18631.93</v>
      </c>
      <c r="G23" s="31"/>
      <c r="H23" s="113" t="s">
        <v>9</v>
      </c>
      <c r="I23" s="113" t="s">
        <v>9</v>
      </c>
    </row>
    <row r="24" spans="1:9">
      <c r="A24" t="s">
        <v>128</v>
      </c>
      <c r="E24" s="43"/>
      <c r="F24" s="32"/>
      <c r="G24" s="31"/>
    </row>
    <row r="25" spans="1:9">
      <c r="A25" t="s">
        <v>129</v>
      </c>
      <c r="E25" s="43">
        <v>0</v>
      </c>
      <c r="F25" s="32">
        <v>15000</v>
      </c>
      <c r="G25" s="31"/>
    </row>
    <row r="26" spans="1:9" ht="15.6">
      <c r="A26" t="s">
        <v>130</v>
      </c>
      <c r="E26" s="43">
        <f>(F26*15)/115</f>
        <v>333.22956521739133</v>
      </c>
      <c r="F26" s="32">
        <v>2554.7600000000002</v>
      </c>
      <c r="G26" s="31"/>
      <c r="H26" s="113" t="s">
        <v>9</v>
      </c>
      <c r="I26" s="113" t="s">
        <v>9</v>
      </c>
    </row>
    <row r="27" spans="1:9" ht="15.6">
      <c r="A27" t="s">
        <v>131</v>
      </c>
      <c r="E27" s="43">
        <f>(F27*15)/115</f>
        <v>901.83913043478265</v>
      </c>
      <c r="F27" s="32">
        <v>6914.1</v>
      </c>
      <c r="G27" s="31"/>
      <c r="H27" s="113" t="s">
        <v>9</v>
      </c>
      <c r="I27" s="113" t="s">
        <v>9</v>
      </c>
    </row>
    <row r="28" spans="1:9">
      <c r="E28" s="36"/>
      <c r="F28" s="32"/>
      <c r="G28" s="31"/>
    </row>
    <row r="29" spans="1:9">
      <c r="A29" s="127" t="s">
        <v>132</v>
      </c>
      <c r="B29" s="125"/>
      <c r="C29" s="125"/>
      <c r="D29" s="125"/>
      <c r="E29" s="34"/>
      <c r="F29" s="32"/>
      <c r="G29" s="31"/>
    </row>
    <row r="30" spans="1:9" ht="15.6">
      <c r="A30" t="s">
        <v>133</v>
      </c>
      <c r="E30" s="34">
        <f>(F30*15)/115</f>
        <v>120</v>
      </c>
      <c r="F30" s="32">
        <v>920</v>
      </c>
      <c r="G30" s="31"/>
      <c r="H30" s="113" t="s">
        <v>9</v>
      </c>
      <c r="I30" s="113" t="s">
        <v>9</v>
      </c>
    </row>
    <row r="31" spans="1:9" ht="15.6">
      <c r="A31" t="s">
        <v>134</v>
      </c>
      <c r="E31" s="34">
        <f t="shared" ref="E31:E35" si="0">(F31*15)/115</f>
        <v>4.8913043478260869</v>
      </c>
      <c r="F31" s="32">
        <v>37.5</v>
      </c>
      <c r="G31" s="31"/>
      <c r="H31" s="113" t="s">
        <v>9</v>
      </c>
      <c r="I31" s="113" t="s">
        <v>9</v>
      </c>
    </row>
    <row r="32" spans="1:9" ht="15.6">
      <c r="A32" t="s">
        <v>135</v>
      </c>
      <c r="E32" s="34">
        <f t="shared" si="0"/>
        <v>4.8913043478260869</v>
      </c>
      <c r="F32" s="32">
        <v>37.5</v>
      </c>
      <c r="G32" s="31"/>
      <c r="H32" s="113" t="s">
        <v>9</v>
      </c>
      <c r="I32" s="113" t="s">
        <v>9</v>
      </c>
    </row>
    <row r="33" spans="1:9" ht="15.6">
      <c r="A33" t="s">
        <v>136</v>
      </c>
      <c r="E33" s="34">
        <f t="shared" si="0"/>
        <v>4.8913043478260869</v>
      </c>
      <c r="F33" s="32">
        <v>37.5</v>
      </c>
      <c r="G33" s="31"/>
      <c r="H33" s="113" t="s">
        <v>9</v>
      </c>
      <c r="I33" s="113" t="s">
        <v>9</v>
      </c>
    </row>
    <row r="34" spans="1:9" ht="15.6">
      <c r="A34" t="s">
        <v>137</v>
      </c>
      <c r="E34" s="34">
        <f t="shared" si="0"/>
        <v>52.173913043478258</v>
      </c>
      <c r="F34" s="32">
        <v>400</v>
      </c>
      <c r="G34" s="31"/>
      <c r="H34" s="113" t="s">
        <v>9</v>
      </c>
      <c r="I34" s="113" t="s">
        <v>9</v>
      </c>
    </row>
    <row r="35" spans="1:9">
      <c r="A35" t="s">
        <v>138</v>
      </c>
      <c r="E35" s="34">
        <f t="shared" si="0"/>
        <v>110.8695652173913</v>
      </c>
      <c r="F35" s="32">
        <v>850</v>
      </c>
      <c r="G35" s="31"/>
    </row>
    <row r="36" spans="1:9">
      <c r="A36" t="s">
        <v>139</v>
      </c>
      <c r="E36" s="96">
        <f>SUM(E18:E35)</f>
        <v>10009.600434782607</v>
      </c>
      <c r="F36" s="32"/>
      <c r="G36" s="31"/>
      <c r="I36">
        <v>10009.6</v>
      </c>
    </row>
    <row r="37" spans="1:9">
      <c r="A37" t="s">
        <v>140</v>
      </c>
      <c r="E37" s="31"/>
      <c r="F37" s="34">
        <f>E15-E36</f>
        <v>41573.555217391302</v>
      </c>
      <c r="G37" s="31"/>
      <c r="I37">
        <v>41573.56</v>
      </c>
    </row>
    <row r="38" spans="1:9">
      <c r="D38" s="57" t="s">
        <v>102</v>
      </c>
      <c r="E38" s="31"/>
      <c r="F38" s="35">
        <f>SUM(F17:F37)</f>
        <v>151502.8552173913</v>
      </c>
      <c r="G38" s="31"/>
    </row>
    <row r="39" spans="1:9">
      <c r="A39" s="56" t="s">
        <v>83</v>
      </c>
      <c r="E39" s="34"/>
      <c r="F39" s="31"/>
      <c r="G39" s="31"/>
    </row>
    <row r="40" spans="1:9">
      <c r="E40" s="31"/>
      <c r="F40" s="31"/>
      <c r="G40" s="31"/>
    </row>
    <row r="41" spans="1:9">
      <c r="A41" s="56" t="s">
        <v>141</v>
      </c>
      <c r="E41" s="31"/>
      <c r="F41" s="31"/>
      <c r="G41" s="31"/>
    </row>
    <row r="42" spans="1:9" ht="15.6">
      <c r="A42" t="s">
        <v>142</v>
      </c>
      <c r="B42" s="13"/>
      <c r="C42" s="113" t="s">
        <v>9</v>
      </c>
      <c r="D42" s="58"/>
      <c r="E42" s="31"/>
      <c r="F42" s="31"/>
      <c r="G42" s="31"/>
    </row>
    <row r="43" spans="1:9" ht="15.6">
      <c r="A43" t="s">
        <v>143</v>
      </c>
      <c r="C43" s="113" t="s">
        <v>9</v>
      </c>
      <c r="D43" s="13">
        <v>12000</v>
      </c>
      <c r="E43" s="31"/>
      <c r="F43" s="34">
        <v>16000</v>
      </c>
      <c r="G43" s="113" t="s">
        <v>9</v>
      </c>
      <c r="H43" s="113" t="s">
        <v>9</v>
      </c>
    </row>
    <row r="44" spans="1:9" ht="15.6">
      <c r="A44" t="s">
        <v>144</v>
      </c>
      <c r="C44" s="113" t="s">
        <v>9</v>
      </c>
      <c r="D44" s="21">
        <v>4000</v>
      </c>
      <c r="E44" s="31"/>
      <c r="F44" s="32"/>
      <c r="G44" s="31"/>
    </row>
    <row r="45" spans="1:9">
      <c r="D45" s="13"/>
      <c r="E45" s="31"/>
      <c r="F45" s="31"/>
      <c r="G45" s="31"/>
    </row>
    <row r="46" spans="1:9">
      <c r="A46" t="s">
        <v>145</v>
      </c>
      <c r="E46" s="31"/>
      <c r="F46" s="32"/>
      <c r="G46" s="31"/>
    </row>
    <row r="47" spans="1:9" ht="15.6">
      <c r="A47" t="s">
        <v>146</v>
      </c>
      <c r="C47" s="113" t="s">
        <v>9</v>
      </c>
      <c r="D47" s="13">
        <v>9000</v>
      </c>
      <c r="E47" s="113" t="s">
        <v>9</v>
      </c>
      <c r="F47" s="32">
        <v>9000</v>
      </c>
      <c r="G47" s="113" t="s">
        <v>9</v>
      </c>
    </row>
    <row r="48" spans="1:9">
      <c r="D48" s="13"/>
      <c r="E48" s="31"/>
      <c r="F48" s="32"/>
      <c r="G48" s="31"/>
    </row>
    <row r="49" spans="1:9">
      <c r="A49" t="s">
        <v>147</v>
      </c>
      <c r="D49" s="13"/>
      <c r="E49" s="31"/>
      <c r="F49" s="32"/>
      <c r="G49" s="31"/>
    </row>
    <row r="50" spans="1:9" ht="15.6">
      <c r="A50" t="s">
        <v>148</v>
      </c>
      <c r="C50" s="113" t="s">
        <v>9</v>
      </c>
      <c r="D50" s="13">
        <v>119345.02</v>
      </c>
      <c r="E50" s="31"/>
      <c r="F50" s="32"/>
      <c r="G50" s="113" t="s">
        <v>9</v>
      </c>
      <c r="H50" s="113" t="s">
        <v>9</v>
      </c>
    </row>
    <row r="51" spans="1:9" ht="15.6">
      <c r="A51" t="s">
        <v>149</v>
      </c>
      <c r="C51" s="113" t="s">
        <v>9</v>
      </c>
      <c r="D51" s="13">
        <v>17841.62</v>
      </c>
      <c r="E51" s="31"/>
      <c r="F51" s="32">
        <f>SUM(D50:D51)</f>
        <v>137186.64000000001</v>
      </c>
      <c r="G51" s="113" t="s">
        <v>9</v>
      </c>
      <c r="H51" s="113" t="s">
        <v>9</v>
      </c>
    </row>
    <row r="52" spans="1:9">
      <c r="D52" s="13"/>
      <c r="E52" s="31"/>
      <c r="F52" s="32"/>
      <c r="G52" s="31"/>
      <c r="I52" s="21">
        <f>G55-SUM(F38:F51)</f>
        <v>170186.44478260871</v>
      </c>
    </row>
    <row r="53" spans="1:9">
      <c r="A53" t="s">
        <v>150</v>
      </c>
      <c r="D53" s="13"/>
      <c r="E53" s="31"/>
      <c r="F53" s="32"/>
      <c r="G53" s="31"/>
    </row>
    <row r="54" spans="1:9">
      <c r="A54" t="s">
        <v>151</v>
      </c>
      <c r="D54" s="13"/>
      <c r="E54" s="31"/>
      <c r="F54" s="32">
        <v>170186.44</v>
      </c>
      <c r="G54" s="31"/>
    </row>
    <row r="55" spans="1:9">
      <c r="A55" s="59"/>
      <c r="B55" s="60"/>
      <c r="C55" s="60"/>
      <c r="D55" s="44"/>
      <c r="E55" s="4"/>
      <c r="F55" s="46">
        <f>SUM(F38:F54)</f>
        <v>483875.93521739129</v>
      </c>
      <c r="G55" s="46">
        <f>SUM(G9:G13)</f>
        <v>483875.94</v>
      </c>
    </row>
    <row r="56" spans="1:9">
      <c r="G56" s="21"/>
    </row>
    <row r="57" spans="1:9">
      <c r="F57" s="21"/>
      <c r="G57" s="13"/>
    </row>
  </sheetData>
  <mergeCells count="3">
    <mergeCell ref="A2:G2"/>
    <mergeCell ref="A5:D5"/>
    <mergeCell ref="A29:D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3AFD-A349-4032-A67D-0C46F1CB927D}">
  <dimension ref="A1:G31"/>
  <sheetViews>
    <sheetView workbookViewId="0">
      <selection activeCell="F8" sqref="F8"/>
    </sheetView>
  </sheetViews>
  <sheetFormatPr defaultColWidth="8.7109375" defaultRowHeight="14.45"/>
  <cols>
    <col min="1" max="1" width="58.7109375" customWidth="1"/>
    <col min="2" max="3" width="20.7109375" customWidth="1"/>
  </cols>
  <sheetData>
    <row r="1" spans="1:7">
      <c r="A1" s="1" t="s">
        <v>0</v>
      </c>
    </row>
    <row r="2" spans="1:7">
      <c r="A2" s="115" t="s">
        <v>152</v>
      </c>
      <c r="B2" s="115"/>
      <c r="C2" s="115"/>
      <c r="G2" s="114">
        <v>4</v>
      </c>
    </row>
    <row r="4" spans="1:7">
      <c r="A4" s="115" t="s">
        <v>153</v>
      </c>
      <c r="B4" s="115"/>
      <c r="C4" s="115"/>
    </row>
    <row r="6" spans="1:7">
      <c r="A6" s="61" t="s">
        <v>154</v>
      </c>
      <c r="B6" s="62" t="s">
        <v>66</v>
      </c>
      <c r="C6" s="62" t="s">
        <v>67</v>
      </c>
    </row>
    <row r="7" spans="1:7">
      <c r="A7" s="63"/>
      <c r="B7" s="64"/>
      <c r="C7" s="65"/>
    </row>
    <row r="8" spans="1:7" ht="15.6">
      <c r="A8" s="33" t="s">
        <v>155</v>
      </c>
      <c r="B8" s="32"/>
      <c r="C8" s="32">
        <v>13552455.810000001</v>
      </c>
      <c r="E8" s="113" t="s">
        <v>9</v>
      </c>
      <c r="F8" s="113" t="s">
        <v>9</v>
      </c>
    </row>
    <row r="9" spans="1:7">
      <c r="A9" s="33"/>
      <c r="B9" s="32"/>
      <c r="C9" s="32"/>
    </row>
    <row r="10" spans="1:7">
      <c r="A10" s="55" t="s">
        <v>156</v>
      </c>
      <c r="B10" s="32"/>
      <c r="C10" s="32"/>
    </row>
    <row r="11" spans="1:7">
      <c r="A11" s="33" t="s">
        <v>157</v>
      </c>
      <c r="B11" s="32">
        <v>26000</v>
      </c>
      <c r="C11" s="32"/>
    </row>
    <row r="12" spans="1:7">
      <c r="A12" s="33" t="s">
        <v>158</v>
      </c>
      <c r="B12" s="32">
        <v>275000</v>
      </c>
      <c r="C12" s="31"/>
    </row>
    <row r="13" spans="1:7">
      <c r="A13" s="33" t="s">
        <v>159</v>
      </c>
      <c r="B13" s="31">
        <v>885524.8</v>
      </c>
      <c r="C13" s="32"/>
    </row>
    <row r="14" spans="1:7">
      <c r="A14" s="33" t="s">
        <v>160</v>
      </c>
      <c r="B14" s="54">
        <v>850</v>
      </c>
      <c r="C14" s="32"/>
    </row>
    <row r="15" spans="1:7">
      <c r="A15" s="33" t="s">
        <v>161</v>
      </c>
      <c r="B15" s="54">
        <v>150</v>
      </c>
      <c r="C15" s="32"/>
    </row>
    <row r="16" spans="1:7" ht="15.6">
      <c r="A16" s="33" t="s">
        <v>162</v>
      </c>
      <c r="B16" s="31">
        <v>1656551.38</v>
      </c>
      <c r="C16" s="32"/>
      <c r="E16" s="113" t="s">
        <v>9</v>
      </c>
      <c r="F16" s="113" t="s">
        <v>9</v>
      </c>
    </row>
    <row r="17" spans="1:6">
      <c r="A17" s="33"/>
      <c r="B17" s="54"/>
      <c r="C17" s="32"/>
    </row>
    <row r="18" spans="1:6">
      <c r="A18" s="33"/>
      <c r="B18" s="32"/>
      <c r="C18" s="32"/>
    </row>
    <row r="19" spans="1:6">
      <c r="A19" s="55" t="s">
        <v>163</v>
      </c>
      <c r="B19" s="32"/>
      <c r="C19" s="32"/>
    </row>
    <row r="20" spans="1:6">
      <c r="A20" s="33" t="s">
        <v>164</v>
      </c>
      <c r="B20" s="109">
        <v>6946199.71</v>
      </c>
      <c r="C20" s="32"/>
    </row>
    <row r="21" spans="1:6">
      <c r="A21" s="33" t="s">
        <v>165</v>
      </c>
      <c r="B21" s="110">
        <v>2568390.44</v>
      </c>
      <c r="C21" s="32"/>
    </row>
    <row r="22" spans="1:6">
      <c r="A22" s="33" t="s">
        <v>166</v>
      </c>
      <c r="B22" s="110">
        <v>861378.63</v>
      </c>
      <c r="C22" s="32"/>
    </row>
    <row r="23" spans="1:6">
      <c r="A23" s="33"/>
      <c r="B23" s="109"/>
      <c r="C23" s="32"/>
    </row>
    <row r="24" spans="1:6">
      <c r="A24" s="33" t="s">
        <v>167</v>
      </c>
      <c r="B24" s="109"/>
      <c r="C24" s="32"/>
    </row>
    <row r="25" spans="1:6">
      <c r="A25" s="33"/>
      <c r="B25" s="109"/>
      <c r="C25" s="32"/>
    </row>
    <row r="26" spans="1:6" ht="15.6">
      <c r="A26" s="33" t="s">
        <v>168</v>
      </c>
      <c r="B26" s="111">
        <v>137186.64000000001</v>
      </c>
      <c r="C26" s="32"/>
      <c r="E26" s="113" t="s">
        <v>9</v>
      </c>
      <c r="F26" s="113" t="s">
        <v>9</v>
      </c>
    </row>
    <row r="27" spans="1:6">
      <c r="A27" s="33" t="s">
        <v>169</v>
      </c>
      <c r="B27" s="111">
        <v>16000</v>
      </c>
      <c r="C27" s="32"/>
    </row>
    <row r="28" spans="1:6">
      <c r="A28" s="33" t="s">
        <v>170</v>
      </c>
      <c r="B28" s="111">
        <v>9000</v>
      </c>
      <c r="C28" s="32"/>
    </row>
    <row r="29" spans="1:6" ht="15.6">
      <c r="A29" s="33" t="s">
        <v>171</v>
      </c>
      <c r="B29" s="109">
        <v>170186.44</v>
      </c>
      <c r="C29" s="32"/>
      <c r="E29" s="113" t="s">
        <v>9</v>
      </c>
      <c r="F29" s="113" t="s">
        <v>9</v>
      </c>
    </row>
    <row r="30" spans="1:6" ht="15.6">
      <c r="A30" s="66" t="s">
        <v>172</v>
      </c>
      <c r="B30" s="67">
        <f>SUM(B7:B29)</f>
        <v>13552418.040000001</v>
      </c>
      <c r="C30" s="67">
        <f>SUM(C8:C29)</f>
        <v>13552455.810000001</v>
      </c>
      <c r="F30" s="21">
        <f>C30-B30</f>
        <v>37.769999999552965</v>
      </c>
    </row>
    <row r="31" spans="1:6">
      <c r="A31" s="33" t="s">
        <v>173</v>
      </c>
      <c r="B31" s="21"/>
    </row>
  </sheetData>
  <mergeCells count="2">
    <mergeCell ref="A2:C2"/>
    <mergeCell ref="A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4211AD-3742-4509-ACF7-50BFC812294A}"/>
</file>

<file path=customXml/itemProps2.xml><?xml version="1.0" encoding="utf-8"?>
<ds:datastoreItem xmlns:ds="http://schemas.openxmlformats.org/officeDocument/2006/customXml" ds:itemID="{3FDE1EF1-572F-4CCD-8C05-89B542A75438}"/>
</file>

<file path=customXml/itemProps3.xml><?xml version="1.0" encoding="utf-8"?>
<ds:datastoreItem xmlns:ds="http://schemas.openxmlformats.org/officeDocument/2006/customXml" ds:itemID="{A9239AB2-1DCD-4FF1-AE9B-F1B3952C7E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Bezuidenhout, Sumari S</dc:creator>
  <cp:keywords/>
  <dc:description/>
  <cp:lastModifiedBy>Brenda Bennett</cp:lastModifiedBy>
  <cp:revision/>
  <dcterms:created xsi:type="dcterms:W3CDTF">2023-11-28T15:17:18Z</dcterms:created>
  <dcterms:modified xsi:type="dcterms:W3CDTF">2023-12-12T08:33:58Z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2023-11-28T15:29:23Z</vt:lpwstr>
  </property>
  <property fmtid="{D5CDD505-2E9C-101B-9397-08002B2CF9AE}" pid="4" name="MSIP_Label_027a3850-2850-457c-8efb-fdd5fa4d27d3_Method">
    <vt:lpwstr>Standard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355d3069-966a-465a-a085-e570fe62b5c1</vt:lpwstr>
  </property>
  <property fmtid="{D5CDD505-2E9C-101B-9397-08002B2CF9AE}" pid="8" name="MSIP_Label_027a3850-2850-457c-8efb-fdd5fa4d27d3_ContentBits">
    <vt:lpwstr>0</vt:lpwstr>
  </property>
  <property fmtid="{D5CDD505-2E9C-101B-9397-08002B2CF9AE}" pid="9" name="ContentTypeId">
    <vt:lpwstr>0x010100577F7206F1EE55429EB5AA074FE10A67</vt:lpwstr>
  </property>
  <property fmtid="{D5CDD505-2E9C-101B-9397-08002B2CF9AE}" pid="10" name="MediaServiceImageTags">
    <vt:lpwstr/>
  </property>
</Properties>
</file>