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4" documentId="13_ncr:1_{1FF67EA7-BB95-4679-B728-04109557127D}" xr6:coauthVersionLast="47" xr6:coauthVersionMax="47" xr10:uidLastSave="{5C25F4DE-D7B4-4F9D-A9DB-CE25D18B6DF4}"/>
  <bookViews>
    <workbookView xWindow="-108" yWindow="-108" windowWidth="23256" windowHeight="12576" xr2:uid="{C2D9EABA-DF3D-462A-BBDA-7AABA3B1F838}"/>
  </bookViews>
  <sheets>
    <sheet name="Distribution" sheetId="3" r:id="rId1"/>
    <sheet name="Schedules" sheetId="6" r:id="rId2"/>
    <sheet name="EEA's" sheetId="1" r:id="rId3"/>
    <sheet name="Free Residue" sheetId="4" r:id="rId4"/>
    <sheet name="Bank Reconciliation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36" i="7"/>
  <c r="F16" i="7"/>
  <c r="F15" i="7"/>
  <c r="F12" i="7"/>
  <c r="H15" i="1"/>
  <c r="M6" i="6"/>
  <c r="J5" i="3"/>
  <c r="F13" i="3"/>
  <c r="J13" i="3" s="1"/>
  <c r="F12" i="3"/>
  <c r="J12" i="3" s="1"/>
  <c r="H16" i="1"/>
  <c r="E18" i="4"/>
  <c r="E17" i="4"/>
  <c r="L34" i="6"/>
  <c r="M34" i="6" s="1"/>
  <c r="L35" i="6"/>
  <c r="M35" i="6" s="1"/>
  <c r="H14" i="3"/>
  <c r="F26" i="7" s="1"/>
  <c r="E40" i="4"/>
  <c r="E36" i="4"/>
  <c r="E19" i="4"/>
  <c r="E70" i="1"/>
  <c r="L38" i="6"/>
  <c r="M38" i="6" s="1"/>
  <c r="L27" i="6"/>
  <c r="M27" i="6" s="1"/>
  <c r="H26" i="4"/>
  <c r="H28" i="4"/>
  <c r="H27" i="4"/>
  <c r="H30" i="4"/>
  <c r="L5" i="6"/>
  <c r="L4" i="6"/>
  <c r="E7" i="6"/>
  <c r="E6" i="6"/>
  <c r="E4" i="6"/>
  <c r="E5" i="6"/>
  <c r="H8" i="4"/>
  <c r="H7" i="4"/>
  <c r="C14" i="3"/>
  <c r="F10" i="3"/>
  <c r="J10" i="3" s="1"/>
  <c r="H5" i="1"/>
  <c r="E42" i="1"/>
  <c r="E13" i="1"/>
  <c r="L20" i="6"/>
  <c r="M20" i="6" s="1"/>
  <c r="L13" i="6"/>
  <c r="M13" i="6" s="1"/>
  <c r="H45" i="1"/>
  <c r="H62" i="1"/>
  <c r="H15" i="4"/>
  <c r="H29" i="4"/>
  <c r="H25" i="4"/>
  <c r="H24" i="4"/>
  <c r="H23" i="4"/>
  <c r="H6" i="4"/>
  <c r="H5" i="4"/>
  <c r="E25" i="6" s="1"/>
  <c r="H34" i="1"/>
  <c r="B79" i="1"/>
  <c r="B53" i="1"/>
  <c r="B24" i="1"/>
  <c r="C11" i="3" l="1"/>
  <c r="H11" i="3"/>
  <c r="F25" i="7" s="1"/>
  <c r="C9" i="3"/>
  <c r="E9" i="3" s="1"/>
  <c r="H9" i="3"/>
  <c r="F27" i="7" s="1"/>
  <c r="L14" i="3"/>
  <c r="L11" i="3"/>
  <c r="L6" i="6"/>
  <c r="M4" i="6" s="1"/>
  <c r="F44" i="1" s="1"/>
  <c r="H44" i="1" s="1"/>
  <c r="E11" i="3"/>
  <c r="E14" i="3"/>
  <c r="E23" i="6"/>
  <c r="M21" i="6" s="1"/>
  <c r="M22" i="6" s="1"/>
  <c r="E24" i="6"/>
  <c r="M28" i="6" s="1"/>
  <c r="M29" i="6" s="1"/>
  <c r="E79" i="1"/>
  <c r="E80" i="1" s="1"/>
  <c r="C8" i="3" s="1"/>
  <c r="E53" i="1"/>
  <c r="E54" i="1" s="1"/>
  <c r="C6" i="3" s="1"/>
  <c r="E25" i="1"/>
  <c r="C5" i="3" s="1"/>
  <c r="M36" i="6" l="1"/>
  <c r="M37" i="6" s="1"/>
  <c r="M5" i="6"/>
  <c r="F21" i="4" s="1"/>
  <c r="E15" i="3"/>
  <c r="M23" i="6"/>
  <c r="M24" i="6" s="1"/>
  <c r="F42" i="1" s="1"/>
  <c r="H42" i="1" s="1"/>
  <c r="M30" i="6"/>
  <c r="M31" i="6" s="1"/>
  <c r="F70" i="1" s="1"/>
  <c r="H70" i="1" s="1"/>
  <c r="C15" i="3"/>
  <c r="H21" i="4" l="1"/>
  <c r="F14" i="7"/>
  <c r="M39" i="6"/>
  <c r="M40" i="6" l="1"/>
  <c r="M41" i="6" s="1"/>
  <c r="F16" i="4" l="1"/>
  <c r="H16" i="4" s="1"/>
  <c r="E22" i="6"/>
  <c r="E26" i="6" s="1"/>
  <c r="M14" i="6" l="1"/>
  <c r="M15" i="6" s="1"/>
  <c r="M16" i="6" l="1"/>
  <c r="M17" i="6" s="1"/>
  <c r="F7" i="3"/>
  <c r="J7" i="3" s="1"/>
  <c r="H15" i="3"/>
  <c r="L9" i="3"/>
  <c r="F13" i="1" l="1"/>
  <c r="H13" i="1" s="1"/>
  <c r="F13" i="7"/>
  <c r="E8" i="6"/>
  <c r="E12" i="6" l="1"/>
  <c r="F14" i="6" s="1"/>
  <c r="F15" i="6" s="1"/>
  <c r="E16" i="6" s="1"/>
  <c r="E17" i="6" s="1"/>
  <c r="F8" i="6" s="1"/>
  <c r="G5" i="6"/>
  <c r="F40" i="1" s="1"/>
  <c r="H40" i="1" s="1"/>
  <c r="G4" i="6"/>
  <c r="F11" i="1" s="1"/>
  <c r="H11" i="1" s="1"/>
  <c r="G7" i="6"/>
  <c r="F14" i="4" s="1"/>
  <c r="H14" i="4" s="1"/>
  <c r="G6" i="6"/>
  <c r="F68" i="1" s="1"/>
  <c r="H68" i="1" s="1"/>
  <c r="F6" i="6" l="1"/>
  <c r="F67" i="1" s="1"/>
  <c r="F11" i="7"/>
  <c r="F7" i="6"/>
  <c r="F13" i="4" s="1"/>
  <c r="F5" i="6"/>
  <c r="F39" i="1" s="1"/>
  <c r="H39" i="1" s="1"/>
  <c r="F23" i="6" s="1"/>
  <c r="G23" i="6" s="1"/>
  <c r="F4" i="6"/>
  <c r="F10" i="1" s="1"/>
  <c r="H10" i="1" l="1"/>
  <c r="F22" i="6" s="1"/>
  <c r="H67" i="1"/>
  <c r="F24" i="6" s="1"/>
  <c r="G24" i="6" s="1"/>
  <c r="H13" i="4"/>
  <c r="G22" i="6"/>
  <c r="F72" i="1"/>
  <c r="F73" i="1" s="1"/>
  <c r="G63" i="1"/>
  <c r="G83" i="1" s="1"/>
  <c r="F83" i="1" s="1"/>
  <c r="F76" i="1" s="1"/>
  <c r="G8" i="3" s="1"/>
  <c r="F46" i="1"/>
  <c r="F47" i="1" s="1"/>
  <c r="G35" i="1"/>
  <c r="G57" i="1" s="1"/>
  <c r="F57" i="1" s="1"/>
  <c r="F25" i="6" l="1"/>
  <c r="G25" i="6" s="1"/>
  <c r="F31" i="4" s="1"/>
  <c r="F32" i="4" s="1"/>
  <c r="F22" i="7"/>
  <c r="F8" i="3"/>
  <c r="J8" i="3" s="1"/>
  <c r="G9" i="4"/>
  <c r="G50" i="4" s="1"/>
  <c r="F50" i="4" s="1"/>
  <c r="F35" i="4" s="1"/>
  <c r="G26" i="6"/>
  <c r="F17" i="7" s="1"/>
  <c r="F26" i="6"/>
  <c r="D8" i="3"/>
  <c r="F50" i="1"/>
  <c r="G6" i="3" s="1"/>
  <c r="F17" i="1"/>
  <c r="F18" i="1" s="1"/>
  <c r="G6" i="1"/>
  <c r="G29" i="1" s="1"/>
  <c r="F29" i="1" s="1"/>
  <c r="F21" i="1" s="1"/>
  <c r="F21" i="7" l="1"/>
  <c r="F6" i="3"/>
  <c r="J6" i="3" s="1"/>
  <c r="J15" i="3" s="1"/>
  <c r="G5" i="3"/>
  <c r="K15" i="3"/>
  <c r="F48" i="4"/>
  <c r="I15" i="3" s="1"/>
  <c r="D6" i="3"/>
  <c r="D5" i="3" l="1"/>
  <c r="D15" i="3" s="1"/>
  <c r="F20" i="7"/>
  <c r="G15" i="3"/>
  <c r="F15" i="3"/>
  <c r="E48" i="4" s="1"/>
  <c r="I12" i="3" l="1"/>
  <c r="I13" i="3"/>
  <c r="I10" i="3"/>
  <c r="I7" i="3"/>
  <c r="I5" i="3"/>
  <c r="L5" i="3" s="1"/>
  <c r="I8" i="3"/>
  <c r="I6" i="3"/>
  <c r="L6" i="3" l="1"/>
  <c r="F29" i="7"/>
  <c r="L10" i="3"/>
  <c r="F32" i="7"/>
  <c r="L8" i="3"/>
  <c r="F31" i="7"/>
  <c r="L13" i="3"/>
  <c r="F34" i="7"/>
  <c r="L7" i="3"/>
  <c r="F30" i="7"/>
  <c r="L12" i="3"/>
  <c r="F33" i="7"/>
  <c r="L15" i="3" l="1"/>
  <c r="F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tc={BFCDC8EC-AB86-41F4-BC40-AC324444798F}</author>
  </authors>
  <commentList>
    <comment ref="L35" authorId="0" shapeId="0" xr:uid="{BFCDC8EC-AB86-41F4-BC40-AC324444798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Assumed sale of both grapes and wines are both part of normal business operations.</t>
      </text>
    </comment>
  </commentList>
</comments>
</file>

<file path=xl/sharedStrings.xml><?xml version="1.0" encoding="utf-8"?>
<sst xmlns="http://schemas.openxmlformats.org/spreadsheetml/2006/main" count="385" uniqueCount="151">
  <si>
    <t>202324-1100.Paper2Summative</t>
  </si>
  <si>
    <t>First and Final Liquidation and Distribution Account of ValleyGrove Farms (Pty) Ltd provisionally liquidated on 04/09/2022 and final order issued on 18/09/2022</t>
  </si>
  <si>
    <t>Claim Number</t>
  </si>
  <si>
    <t>Creditor Name</t>
  </si>
  <si>
    <t>Claim</t>
  </si>
  <si>
    <t>Award in this account</t>
  </si>
  <si>
    <t>Contribution</t>
  </si>
  <si>
    <t>Deficiency</t>
  </si>
  <si>
    <t>Total Amount Proved</t>
  </si>
  <si>
    <t>Secured</t>
  </si>
  <si>
    <t>Preferent</t>
  </si>
  <si>
    <t>Concurrent</t>
  </si>
  <si>
    <t>Amount calculated on</t>
  </si>
  <si>
    <t>Contribution Payable</t>
  </si>
  <si>
    <t>Capital Bank Ltd</t>
  </si>
  <si>
    <t>Ϟ</t>
  </si>
  <si>
    <t>Harvest Finance Ltd</t>
  </si>
  <si>
    <t>Vinetech Supplies Ltd</t>
  </si>
  <si>
    <t>AgriTech Finance</t>
  </si>
  <si>
    <t>SARS</t>
  </si>
  <si>
    <t>Winecraft Essentials Ltd</t>
  </si>
  <si>
    <t>Thabo Moeng</t>
  </si>
  <si>
    <t>David Smith</t>
  </si>
  <si>
    <t>Maria Ndlovu</t>
  </si>
  <si>
    <t>Sindiwe Mthembu</t>
  </si>
  <si>
    <t>Total</t>
  </si>
  <si>
    <t>Commencement Date</t>
  </si>
  <si>
    <t>Confirmation Date</t>
  </si>
  <si>
    <t>TOTAL = 63</t>
  </si>
  <si>
    <t>Schedule A - Pro Rata Apportionment of Master's Fees &amp; Bond of Security Premium</t>
  </si>
  <si>
    <t>Schedule B - Pro Rata Apportionment of Auctioneer's Commission</t>
  </si>
  <si>
    <t>Account</t>
  </si>
  <si>
    <t>Gross Proceeds</t>
  </si>
  <si>
    <t>Master's Fees</t>
  </si>
  <si>
    <t>Bond Premium</t>
  </si>
  <si>
    <t>Commission &amp; Expenses</t>
  </si>
  <si>
    <t>Encumbered Asset Account 1</t>
  </si>
  <si>
    <t>Encumbered Asset Account 2</t>
  </si>
  <si>
    <t>Free Residue Account</t>
  </si>
  <si>
    <t>Encumbered Asset Account 3</t>
  </si>
  <si>
    <t>Totals</t>
  </si>
  <si>
    <t>Calculation of Master's Fees</t>
  </si>
  <si>
    <t>Schedule C - Calculation of Liquidator's Remuneration in accordance with the Spendiff Decision</t>
  </si>
  <si>
    <t>Total Assets</t>
  </si>
  <si>
    <t>Rate</t>
  </si>
  <si>
    <t>Asset Value</t>
  </si>
  <si>
    <t>Fee</t>
  </si>
  <si>
    <t>Fee on first R150,000.00</t>
  </si>
  <si>
    <t>Fee on Immovable property</t>
  </si>
  <si>
    <t>Value over R150,000.00</t>
  </si>
  <si>
    <t>Less VAT (schedule D)</t>
  </si>
  <si>
    <t>Completed R5000's</t>
  </si>
  <si>
    <t>for each R5000 thereafter</t>
  </si>
  <si>
    <t>Plus VAT @ 15%</t>
  </si>
  <si>
    <t>Total Master's Fees</t>
  </si>
  <si>
    <t>Schedule D - VAT Schedule</t>
  </si>
  <si>
    <t>Fee on Movable property</t>
  </si>
  <si>
    <t>Output VAT</t>
  </si>
  <si>
    <t>Input VAT</t>
  </si>
  <si>
    <t>Payable/ (Refundable)</t>
  </si>
  <si>
    <t>Fee on Movable property &amp; existing inventory</t>
  </si>
  <si>
    <t>Fee on Sales in carrying on business</t>
  </si>
  <si>
    <t>Fee on Book debts (value VAT N/A)</t>
  </si>
  <si>
    <t>Encumbered Asset Account 1 - Proceeds of Portion 8 of the farm "ValleyGrove", Stellenbosch, Western Cape, subject to first mortgage bond in favour of creditor 1, Capital Bank Ltd</t>
  </si>
  <si>
    <t>Narration</t>
  </si>
  <si>
    <t>Payments</t>
  </si>
  <si>
    <t>Receipts</t>
  </si>
  <si>
    <t>VAT</t>
  </si>
  <si>
    <t>Proceeds from Portion 8 of the farm "ValleyGrove", sold by public auction on 10 November 2022 by Hastings Auctions</t>
  </si>
  <si>
    <t>VAT refund by SARS per this account</t>
  </si>
  <si>
    <t>Pro Rata payments per Schedule A</t>
  </si>
  <si>
    <t>Bond of security premium</t>
  </si>
  <si>
    <t>Liquidator Remuneration</t>
  </si>
  <si>
    <t>on immovable property</t>
  </si>
  <si>
    <t>Other expenses</t>
  </si>
  <si>
    <t>Auctioneer expenses for auction held on 10 November 2022</t>
  </si>
  <si>
    <t>Western Province Municipality arrears Rates &amp; Taxes, s 89(1) - 2 years prior and up to date of transfer</t>
  </si>
  <si>
    <t>VAT payable to SARS per this account</t>
  </si>
  <si>
    <t>Total Payments</t>
  </si>
  <si>
    <t>Balance Awarded to Secured Creditor</t>
  </si>
  <si>
    <t>Creditor number 1, Capital Bank Ltd, secured by first mortgage bond</t>
  </si>
  <si>
    <t>Capital</t>
  </si>
  <si>
    <t>Plus Interest from 04/09/22 to 17/03/23</t>
  </si>
  <si>
    <t xml:space="preserve"> days at a rate of</t>
  </si>
  <si>
    <t>s 83(12) - Creditor relied on its security in proving its claim, therefore no further concurrent claim</t>
  </si>
  <si>
    <t>Balance is insufficient to pay capital claim, so interest calculation is unnecessary</t>
  </si>
  <si>
    <t>Encumbered Asset Account 2 - Proceeds of Bottling plant &amp; equipment, subject to special notarial bond in favour of creditor 2, Harvest Finance Ltd</t>
  </si>
  <si>
    <r>
      <t xml:space="preserve">Proceeds from Bottling plant &amp; equipment, sold </t>
    </r>
    <r>
      <rPr>
        <i/>
        <sz val="11"/>
        <color theme="1"/>
        <rFont val="Arial"/>
        <family val="2"/>
      </rPr>
      <t>ex situ</t>
    </r>
    <r>
      <rPr>
        <sz val="11"/>
        <color theme="1"/>
        <rFont val="Arial"/>
        <family val="2"/>
      </rPr>
      <t xml:space="preserve"> by public auction on 21 November 2022 by Hastings Auctions</t>
    </r>
  </si>
  <si>
    <t>on movable property</t>
  </si>
  <si>
    <t>Auctioneer's commission on sale of property per Schedule B</t>
  </si>
  <si>
    <t>Repairs to bottling plant - GrapeFlow Bottling Solutions</t>
  </si>
  <si>
    <t>Creditor number 2, Harvest Finance Ltd, secured by special notarial bond over specified movables</t>
  </si>
  <si>
    <t>Balance of the claim ranks as concurrent i.t.o. Singer v The Master, did not rely on its security</t>
  </si>
  <si>
    <t>Encumbered Asset Account 3 - Proceeds of 2019 self-propelled Grape Harvester, registration number CA9090, subject to an instalment sale transaction in favour of creditor 4, AgriTech Finance</t>
  </si>
  <si>
    <t>Proceeds from 2019 self-propelled Grape Harvester,registration number CA9090, sold by private treaty</t>
  </si>
  <si>
    <t>Creditor number 4, AgriTech Finance, secured by instalment sale agreement</t>
  </si>
  <si>
    <t>Inventory of bottled wines, sold by public auction on 21 November 2022 by Hastings Auctions</t>
  </si>
  <si>
    <t>Miscellaneous movable assets, sold by public auction on 21 November 2022 by Hastings Auctions</t>
  </si>
  <si>
    <t>Proceeds of book debts collected, by Sithole &amp; Partners</t>
  </si>
  <si>
    <t>Stella Valley Cabernet grapes, harvested after liquidation, sold privately</t>
  </si>
  <si>
    <t>Horizon Attorneys: re application for sequestration, s 97</t>
  </si>
  <si>
    <t>on sales from carrying on business of insolvent</t>
  </si>
  <si>
    <t>on collections of book debts</t>
  </si>
  <si>
    <t>Pro Rata payments per Schedule B</t>
  </si>
  <si>
    <t>Advertisement Costs</t>
  </si>
  <si>
    <t>Second Meeting</t>
  </si>
  <si>
    <t>Inspection of Account</t>
  </si>
  <si>
    <t>Confirmation of Account</t>
  </si>
  <si>
    <t>Destruction of books and records</t>
  </si>
  <si>
    <t>Sithole &amp; Partners: professional fees for collection of book debts, s 73</t>
  </si>
  <si>
    <t>Wages after liquidation for harvest of Stella Valley Cabernet grapes, s 97</t>
  </si>
  <si>
    <t>Trust Bank Ltd: Bank Charges</t>
  </si>
  <si>
    <t>Postage and petties</t>
  </si>
  <si>
    <t>Balance Awarded as follows:</t>
  </si>
  <si>
    <t>Preferent Creditors</t>
  </si>
  <si>
    <t>Creditor number 7, Thabo Moeng, s 98A(1)(a)</t>
  </si>
  <si>
    <t>3 months' salary up to maximum of R12,000</t>
  </si>
  <si>
    <t>Leave pay in year of insolvency</t>
  </si>
  <si>
    <t>Creditor number 10, Sindiwe Mthembu, arrears salary s 98A(1)(a)</t>
  </si>
  <si>
    <t>Creditor number 5, SARS</t>
  </si>
  <si>
    <t>Arrears VAT prior to liquidation, s 99(1)(cD)</t>
  </si>
  <si>
    <t>Arrears Income Tax accrued prior to liquidation, s 101</t>
  </si>
  <si>
    <t>Creditor number 8, David Smith, s 98(A)(6)</t>
  </si>
  <si>
    <t>Directors specifically excluded by the Minister of Justice</t>
  </si>
  <si>
    <t>Creditor number 8, Maria Ndlovu, s 98(A)(6)</t>
  </si>
  <si>
    <t>Concurrent Creditors @ 6 cents in the Rand</t>
  </si>
  <si>
    <t>ValleyGrove Farms (Pty) Ltd (In Liquidation) - Bank Reconciliation Statement</t>
  </si>
  <si>
    <t>Balance as per bank statement as at date of drafting of account</t>
  </si>
  <si>
    <t>Plus</t>
  </si>
  <si>
    <t>Proceeds from sale of inventory on public auction</t>
  </si>
  <si>
    <t>Proceeds from sale of movable assets on public auction</t>
  </si>
  <si>
    <t>Payments still to be made</t>
  </si>
  <si>
    <t>Liquidator's Remuneration</t>
  </si>
  <si>
    <t>Auctioneer's Commission on sale of inventory &amp; movables</t>
  </si>
  <si>
    <t>Postage and Petties</t>
  </si>
  <si>
    <t>Bank Charges</t>
  </si>
  <si>
    <t>SARS, VAT per this account</t>
  </si>
  <si>
    <t>Awards to Creditors still to be made</t>
  </si>
  <si>
    <t>Encumbered Asset Account 1 (Cr 1)</t>
  </si>
  <si>
    <t>Encumbered Asset Account 1 (Cr 2)</t>
  </si>
  <si>
    <t>Encumbered Asset Account 1 (Cr 4)</t>
  </si>
  <si>
    <t>Free residue:</t>
  </si>
  <si>
    <t>Cr 7 (preferent)</t>
  </si>
  <si>
    <t>Cr 10 (preferent)</t>
  </si>
  <si>
    <t>Cr 5 (preferent)</t>
  </si>
  <si>
    <t>Cr 2 (concurrent)</t>
  </si>
  <si>
    <t>Cr 3 (concurrent)</t>
  </si>
  <si>
    <t>Cr 4 (concurrent)</t>
  </si>
  <si>
    <t>Cr 6 (concurrent)</t>
  </si>
  <si>
    <t>Cr 8 (concurrent)</t>
  </si>
  <si>
    <t>Cr 9 (concurrent)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</si>
</sst>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164" fontId="6" fillId="0" borderId="0" xfId="1" applyFont="1" applyBorder="1" applyAlignment="1">
      <alignment horizontal="center" vertical="center"/>
    </xf>
    <xf numFmtId="164" fontId="4" fillId="0" borderId="0" xfId="1" applyFont="1"/>
    <xf numFmtId="164" fontId="4" fillId="0" borderId="0" xfId="1" applyFont="1" applyBorder="1"/>
    <xf numFmtId="164" fontId="7" fillId="0" borderId="3" xfId="1" applyFont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9" fontId="4" fillId="0" borderId="0" xfId="2" applyFont="1"/>
    <xf numFmtId="164" fontId="4" fillId="0" borderId="1" xfId="1" applyFont="1" applyBorder="1"/>
    <xf numFmtId="164" fontId="4" fillId="0" borderId="2" xfId="1" applyFont="1" applyBorder="1"/>
    <xf numFmtId="164" fontId="7" fillId="0" borderId="4" xfId="1" applyFont="1" applyBorder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vertical="center"/>
    </xf>
    <xf numFmtId="164" fontId="6" fillId="5" borderId="0" xfId="1" applyFont="1" applyFill="1" applyBorder="1" applyAlignment="1">
      <alignment horizontal="center" vertical="center"/>
    </xf>
    <xf numFmtId="9" fontId="4" fillId="0" borderId="0" xfId="2" applyFont="1" applyAlignment="1">
      <alignment horizontal="left"/>
    </xf>
    <xf numFmtId="164" fontId="4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1" applyFont="1"/>
    <xf numFmtId="10" fontId="4" fillId="0" borderId="0" xfId="2" applyNumberFormat="1" applyFont="1"/>
    <xf numFmtId="0" fontId="7" fillId="7" borderId="0" xfId="0" applyFont="1" applyFill="1" applyAlignment="1">
      <alignment horizontal="left"/>
    </xf>
    <xf numFmtId="0" fontId="4" fillId="7" borderId="0" xfId="0" applyFont="1" applyFill="1"/>
    <xf numFmtId="0" fontId="7" fillId="7" borderId="0" xfId="0" applyFont="1" applyFill="1" applyAlignment="1">
      <alignment horizontal="center" vertical="center"/>
    </xf>
    <xf numFmtId="164" fontId="4" fillId="0" borderId="0" xfId="0" applyNumberFormat="1" applyFont="1"/>
    <xf numFmtId="0" fontId="4" fillId="9" borderId="0" xfId="0" applyFont="1" applyFill="1"/>
    <xf numFmtId="0" fontId="7" fillId="9" borderId="0" xfId="0" applyFont="1" applyFill="1" applyAlignment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15" fontId="4" fillId="10" borderId="0" xfId="0" applyNumberFormat="1" applyFont="1" applyFill="1" applyAlignment="1">
      <alignment horizontal="center" vertical="center"/>
    </xf>
    <xf numFmtId="164" fontId="4" fillId="0" borderId="1" xfId="0" applyNumberFormat="1" applyFont="1" applyBorder="1"/>
    <xf numFmtId="164" fontId="4" fillId="0" borderId="0" xfId="1" applyFont="1" applyFill="1"/>
    <xf numFmtId="164" fontId="7" fillId="0" borderId="3" xfId="1" applyFont="1" applyFill="1" applyBorder="1"/>
    <xf numFmtId="164" fontId="4" fillId="0" borderId="0" xfId="1" applyFont="1" applyFill="1" applyBorder="1"/>
    <xf numFmtId="0" fontId="7" fillId="9" borderId="0" xfId="0" applyFont="1" applyFill="1" applyAlignment="1">
      <alignment horizontal="center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4" fontId="9" fillId="0" borderId="1" xfId="1" applyFont="1" applyFill="1" applyBorder="1"/>
    <xf numFmtId="164" fontId="4" fillId="0" borderId="0" xfId="1" applyFont="1" applyFill="1" applyAlignment="1">
      <alignment horizontal="left"/>
    </xf>
    <xf numFmtId="164" fontId="7" fillId="0" borderId="3" xfId="0" applyNumberFormat="1" applyFont="1" applyBorder="1"/>
    <xf numFmtId="164" fontId="7" fillId="0" borderId="0" xfId="1" applyFont="1" applyFill="1"/>
    <xf numFmtId="164" fontId="10" fillId="0" borderId="8" xfId="1" applyFont="1" applyFill="1" applyBorder="1"/>
    <xf numFmtId="164" fontId="10" fillId="0" borderId="9" xfId="1" applyFont="1" applyFill="1" applyBorder="1"/>
    <xf numFmtId="164" fontId="10" fillId="0" borderId="9" xfId="1" applyFont="1" applyFill="1" applyBorder="1" applyAlignment="1">
      <alignment horizontal="left"/>
    </xf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0" fontId="7" fillId="11" borderId="5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7" borderId="0" xfId="0" applyFont="1" applyFill="1" applyAlignment="1">
      <alignment horizontal="left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/>
    </xf>
    <xf numFmtId="0" fontId="7" fillId="9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4" fillId="0" borderId="0" xfId="0" applyFon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rio Gerber (ZA)" id="{28715B2D-3D63-44C9-8D2F-5BEAB9527A75}" userId="S::Dario.Gerber@absa.africa::e70132e4-2531-4088-b323-a3d6bc28a9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5" dT="2023-11-28T15:21:19.26" personId="{28715B2D-3D63-44C9-8D2F-5BEAB9527A75}" id="{BFCDC8EC-AB86-41F4-BC40-AC324444798F}">
    <text>Assumed sale of both grapes and wines are both part of normal business operations.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C6B4-42E0-4F34-9368-54008A684837}">
  <dimension ref="A1:O42"/>
  <sheetViews>
    <sheetView tabSelected="1" zoomScale="90" zoomScaleNormal="90" workbookViewId="0">
      <selection activeCell="B24" sqref="B24"/>
    </sheetView>
  </sheetViews>
  <sheetFormatPr defaultColWidth="8.85546875" defaultRowHeight="13.9"/>
  <cols>
    <col min="1" max="1" width="22.28515625" style="1" customWidth="1"/>
    <col min="2" max="2" width="22.85546875" style="1" bestFit="1" customWidth="1"/>
    <col min="3" max="4" width="15.140625" style="1" bestFit="1" customWidth="1"/>
    <col min="5" max="5" width="14.140625" style="1" bestFit="1" customWidth="1"/>
    <col min="6" max="6" width="16.28515625" style="1" customWidth="1"/>
    <col min="7" max="7" width="15.140625" style="1" bestFit="1" customWidth="1"/>
    <col min="8" max="8" width="14.7109375" style="1" customWidth="1"/>
    <col min="9" max="9" width="13.42578125" style="1" customWidth="1"/>
    <col min="10" max="10" width="16.5703125" style="1" customWidth="1"/>
    <col min="11" max="11" width="13" style="1" customWidth="1"/>
    <col min="12" max="12" width="15.140625" style="1" bestFit="1" customWidth="1"/>
    <col min="13" max="13" width="8.85546875" style="1"/>
    <col min="14" max="14" width="22.42578125" style="1" bestFit="1" customWidth="1"/>
    <col min="15" max="15" width="10.42578125" style="1" bestFit="1" customWidth="1"/>
    <col min="16" max="16" width="10.85546875" style="1" customWidth="1"/>
    <col min="17" max="17" width="10.42578125" style="1" bestFit="1" customWidth="1"/>
    <col min="18" max="16384" width="8.85546875" style="1"/>
  </cols>
  <sheetData>
    <row r="1" spans="1:15">
      <c r="A1" s="1" t="s">
        <v>0</v>
      </c>
    </row>
    <row r="2" spans="1:15" ht="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N2" s="51">
        <v>2</v>
      </c>
    </row>
    <row r="3" spans="1:15">
      <c r="A3" s="53" t="s">
        <v>2</v>
      </c>
      <c r="B3" s="53" t="s">
        <v>3</v>
      </c>
      <c r="C3" s="57" t="s">
        <v>4</v>
      </c>
      <c r="D3" s="57"/>
      <c r="E3" s="57"/>
      <c r="F3" s="57"/>
      <c r="G3" s="57" t="s">
        <v>5</v>
      </c>
      <c r="H3" s="57"/>
      <c r="I3" s="57"/>
      <c r="J3" s="55" t="s">
        <v>6</v>
      </c>
      <c r="K3" s="56"/>
      <c r="L3" s="53" t="s">
        <v>7</v>
      </c>
    </row>
    <row r="4" spans="1:15" s="17" customFormat="1" ht="27.6">
      <c r="A4" s="53"/>
      <c r="B4" s="53"/>
      <c r="C4" s="34" t="s">
        <v>8</v>
      </c>
      <c r="D4" s="34" t="s">
        <v>9</v>
      </c>
      <c r="E4" s="34" t="s">
        <v>10</v>
      </c>
      <c r="F4" s="34" t="s">
        <v>11</v>
      </c>
      <c r="G4" s="34" t="s">
        <v>9</v>
      </c>
      <c r="H4" s="34" t="s">
        <v>10</v>
      </c>
      <c r="I4" s="34" t="s">
        <v>11</v>
      </c>
      <c r="J4" s="34" t="s">
        <v>12</v>
      </c>
      <c r="K4" s="34" t="s">
        <v>13</v>
      </c>
      <c r="L4" s="53"/>
      <c r="M4" s="16"/>
      <c r="N4" s="16"/>
      <c r="O4" s="16"/>
    </row>
    <row r="5" spans="1:15" ht="15.6">
      <c r="A5" s="1">
        <v>1</v>
      </c>
      <c r="B5" s="1" t="s">
        <v>14</v>
      </c>
      <c r="C5" s="4">
        <f>'EEA''s'!E25</f>
        <v>8946765.3200000003</v>
      </c>
      <c r="D5" s="4">
        <f>G5</f>
        <v>6626148.7567857346</v>
      </c>
      <c r="E5" s="4"/>
      <c r="F5" s="4">
        <v>0</v>
      </c>
      <c r="G5" s="4">
        <f>'EEA''s'!F21</f>
        <v>6626148.7567857346</v>
      </c>
      <c r="H5" s="4"/>
      <c r="I5" s="4">
        <f>F5*'Free Residue'!$E$48</f>
        <v>0</v>
      </c>
      <c r="J5" s="4">
        <f>F5</f>
        <v>0</v>
      </c>
      <c r="K5" s="4"/>
      <c r="L5" s="4">
        <f>C5-SUM(G5:I5)</f>
        <v>2320616.5632142657</v>
      </c>
      <c r="N5" s="50" t="s">
        <v>15</v>
      </c>
    </row>
    <row r="6" spans="1:15">
      <c r="A6" s="1">
        <v>2</v>
      </c>
      <c r="B6" s="1" t="s">
        <v>16</v>
      </c>
      <c r="C6" s="4">
        <f>'EEA''s'!E54</f>
        <v>3483949.7145175342</v>
      </c>
      <c r="D6" s="4">
        <f>G6</f>
        <v>2445293.5185939213</v>
      </c>
      <c r="E6" s="4"/>
      <c r="F6" s="4">
        <f>C6-G6</f>
        <v>1038656.1959236129</v>
      </c>
      <c r="G6" s="4">
        <f>'EEA''s'!F50</f>
        <v>2445293.5185939213</v>
      </c>
      <c r="H6" s="4"/>
      <c r="I6" s="4">
        <f>F6*'Free Residue'!$E$48</f>
        <v>93923.013193555453</v>
      </c>
      <c r="J6" s="4">
        <f>F6</f>
        <v>1038656.1959236129</v>
      </c>
      <c r="K6" s="4"/>
      <c r="L6" s="4">
        <f>C6-SUM(G6:I6)</f>
        <v>944733.18273005728</v>
      </c>
    </row>
    <row r="7" spans="1:15">
      <c r="A7" s="1">
        <v>3</v>
      </c>
      <c r="B7" s="1" t="s">
        <v>17</v>
      </c>
      <c r="C7" s="4">
        <v>17410.61</v>
      </c>
      <c r="D7" s="4"/>
      <c r="E7" s="4"/>
      <c r="F7" s="4">
        <f>C7-D7</f>
        <v>17410.61</v>
      </c>
      <c r="G7" s="4"/>
      <c r="H7" s="4"/>
      <c r="I7" s="4">
        <f>F7*'Free Residue'!$E$48</f>
        <v>1574.396763005602</v>
      </c>
      <c r="J7" s="4">
        <f t="shared" ref="J7:J8" si="0">F7</f>
        <v>17410.61</v>
      </c>
      <c r="K7" s="4"/>
      <c r="L7" s="4">
        <f>C7-SUM(G7:I7)</f>
        <v>15836.213236994399</v>
      </c>
    </row>
    <row r="8" spans="1:15">
      <c r="A8" s="1">
        <v>4</v>
      </c>
      <c r="B8" s="1" t="s">
        <v>18</v>
      </c>
      <c r="C8" s="4">
        <f>'EEA''s'!E80</f>
        <v>1386725.9376883563</v>
      </c>
      <c r="D8" s="4">
        <f>G8</f>
        <v>820932.49398940592</v>
      </c>
      <c r="E8" s="4"/>
      <c r="F8" s="4">
        <f>C8-G8</f>
        <v>565793.44369895034</v>
      </c>
      <c r="G8" s="4">
        <f>'EEA''s'!F76</f>
        <v>820932.49398940592</v>
      </c>
      <c r="H8" s="4"/>
      <c r="I8" s="4">
        <f>F8*'Free Residue'!$E$48</f>
        <v>51163.248518542408</v>
      </c>
      <c r="J8" s="4">
        <f t="shared" si="0"/>
        <v>565793.44369895034</v>
      </c>
      <c r="K8" s="4"/>
      <c r="L8" s="4">
        <f t="shared" ref="L8:L14" si="1">C8-SUM(G8:I8)</f>
        <v>514630.19518040796</v>
      </c>
    </row>
    <row r="9" spans="1:15" ht="15.6">
      <c r="A9" s="1">
        <v>5</v>
      </c>
      <c r="B9" s="1" t="s">
        <v>19</v>
      </c>
      <c r="C9" s="4">
        <f>'Free Residue'!E40</f>
        <v>137186.64000000001</v>
      </c>
      <c r="D9" s="4"/>
      <c r="E9" s="4">
        <f>C9</f>
        <v>137186.64000000001</v>
      </c>
      <c r="F9" s="4"/>
      <c r="G9" s="4"/>
      <c r="H9" s="4">
        <f>'Free Residue'!E40</f>
        <v>137186.64000000001</v>
      </c>
      <c r="I9" s="4"/>
      <c r="J9" s="4"/>
      <c r="K9" s="4"/>
      <c r="L9" s="4">
        <f t="shared" si="1"/>
        <v>0</v>
      </c>
      <c r="N9" s="50" t="s">
        <v>15</v>
      </c>
    </row>
    <row r="10" spans="1:15">
      <c r="A10" s="1">
        <v>6</v>
      </c>
      <c r="B10" s="1" t="s">
        <v>20</v>
      </c>
      <c r="C10" s="4">
        <v>3668.29</v>
      </c>
      <c r="D10" s="4"/>
      <c r="E10" s="4"/>
      <c r="F10" s="4">
        <f>C10</f>
        <v>3668.29</v>
      </c>
      <c r="G10" s="4"/>
      <c r="H10" s="4"/>
      <c r="I10" s="4">
        <f>F10*'Free Residue'!$E$48</f>
        <v>331.71404688094327</v>
      </c>
      <c r="J10" s="4">
        <f>F10</f>
        <v>3668.29</v>
      </c>
      <c r="K10" s="4"/>
      <c r="L10" s="4">
        <f t="shared" si="1"/>
        <v>3336.5759531190565</v>
      </c>
    </row>
    <row r="11" spans="1:15">
      <c r="A11" s="1">
        <v>7</v>
      </c>
      <c r="B11" s="1" t="s">
        <v>21</v>
      </c>
      <c r="C11" s="4">
        <f>'Free Residue'!E36</f>
        <v>18000</v>
      </c>
      <c r="D11" s="4"/>
      <c r="E11" s="4">
        <f>C11</f>
        <v>18000</v>
      </c>
      <c r="F11" s="4"/>
      <c r="G11" s="4"/>
      <c r="H11" s="4">
        <f>'Free Residue'!E36</f>
        <v>18000</v>
      </c>
      <c r="I11" s="4"/>
      <c r="J11" s="4"/>
      <c r="K11" s="4"/>
      <c r="L11" s="4">
        <f t="shared" si="1"/>
        <v>0</v>
      </c>
    </row>
    <row r="12" spans="1:15">
      <c r="A12" s="1">
        <v>8</v>
      </c>
      <c r="B12" s="1" t="s">
        <v>22</v>
      </c>
      <c r="C12" s="4">
        <v>100000</v>
      </c>
      <c r="D12" s="4"/>
      <c r="E12" s="4"/>
      <c r="F12" s="4">
        <f>C12</f>
        <v>100000</v>
      </c>
      <c r="G12" s="4"/>
      <c r="H12" s="4"/>
      <c r="I12" s="4">
        <f>F12*'Free Residue'!$E$48</f>
        <v>9042.7432640533661</v>
      </c>
      <c r="J12" s="4">
        <f t="shared" ref="J12:J13" si="2">F12</f>
        <v>100000</v>
      </c>
      <c r="K12" s="4"/>
      <c r="L12" s="4">
        <f t="shared" si="1"/>
        <v>90957.256735946634</v>
      </c>
    </row>
    <row r="13" spans="1:15">
      <c r="A13" s="1">
        <v>9</v>
      </c>
      <c r="B13" s="1" t="s">
        <v>23</v>
      </c>
      <c r="C13" s="4">
        <v>72000</v>
      </c>
      <c r="D13" s="4"/>
      <c r="E13" s="4"/>
      <c r="F13" s="4">
        <f>C13</f>
        <v>72000</v>
      </c>
      <c r="G13" s="4"/>
      <c r="H13" s="4"/>
      <c r="I13" s="4">
        <f>F13*'Free Residue'!$E$48</f>
        <v>6510.7751501184239</v>
      </c>
      <c r="J13" s="4">
        <f t="shared" si="2"/>
        <v>72000</v>
      </c>
      <c r="K13" s="4"/>
      <c r="L13" s="4">
        <f t="shared" si="1"/>
        <v>65489.224849881575</v>
      </c>
    </row>
    <row r="14" spans="1:15">
      <c r="A14" s="1">
        <v>10</v>
      </c>
      <c r="B14" s="1" t="s">
        <v>24</v>
      </c>
      <c r="C14" s="4">
        <f>'Free Residue'!E39</f>
        <v>12000</v>
      </c>
      <c r="D14" s="4"/>
      <c r="E14" s="4">
        <f t="shared" ref="E14" si="3">C14</f>
        <v>12000</v>
      </c>
      <c r="F14" s="4"/>
      <c r="G14" s="4"/>
      <c r="H14" s="4">
        <f>'Free Residue'!E39</f>
        <v>12000</v>
      </c>
      <c r="I14" s="4"/>
      <c r="J14" s="4"/>
      <c r="K14" s="4"/>
      <c r="L14" s="4">
        <f t="shared" si="1"/>
        <v>0</v>
      </c>
    </row>
    <row r="15" spans="1:15" ht="14.45" thickBot="1">
      <c r="A15" s="15" t="s">
        <v>25</v>
      </c>
      <c r="B15" s="15"/>
      <c r="C15" s="6">
        <f>SUM(C5:C14)</f>
        <v>14177706.512205889</v>
      </c>
      <c r="D15" s="6">
        <f t="shared" ref="D15:L15" si="4">SUM(D5:D14)</f>
        <v>9892374.769369062</v>
      </c>
      <c r="E15" s="6">
        <f t="shared" si="4"/>
        <v>167186.64000000001</v>
      </c>
      <c r="F15" s="6">
        <f t="shared" si="4"/>
        <v>1797528.5396225634</v>
      </c>
      <c r="G15" s="6">
        <f t="shared" si="4"/>
        <v>9892374.769369062</v>
      </c>
      <c r="H15" s="6">
        <f t="shared" si="4"/>
        <v>167186.64000000001</v>
      </c>
      <c r="I15" s="6">
        <f>'Free Residue'!F48</f>
        <v>162545.89093615621</v>
      </c>
      <c r="J15" s="6">
        <f>SUM(J5:J14)</f>
        <v>1797528.5396225634</v>
      </c>
      <c r="K15" s="6">
        <f>IF(('Free Residue'!F50-'Free Residue'!F32)&lt;0,('Free Residue'!F50-'Free Residue'!F32),0)</f>
        <v>0</v>
      </c>
      <c r="L15" s="6">
        <f t="shared" si="4"/>
        <v>3955599.2119006729</v>
      </c>
    </row>
    <row r="16" spans="1:15" ht="14.45" thickTop="1"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15" t="s">
        <v>26</v>
      </c>
      <c r="B18" s="35">
        <v>44808</v>
      </c>
      <c r="C18" s="4"/>
      <c r="D18" s="4"/>
      <c r="E18" s="4"/>
      <c r="F18" s="37"/>
      <c r="G18" s="4"/>
      <c r="H18" s="4"/>
      <c r="I18" s="4"/>
      <c r="J18" s="4"/>
      <c r="K18" s="4"/>
      <c r="L18" s="4"/>
    </row>
    <row r="19" spans="1:12">
      <c r="A19" s="15" t="s">
        <v>27</v>
      </c>
      <c r="B19" s="35">
        <v>45002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.6">
      <c r="C20" s="4"/>
      <c r="D20" s="4"/>
      <c r="E20" s="50" t="s">
        <v>15</v>
      </c>
      <c r="F20" s="50" t="s">
        <v>15</v>
      </c>
      <c r="G20" s="4"/>
      <c r="H20" s="4"/>
      <c r="I20" s="4"/>
      <c r="J20" s="4"/>
      <c r="K20" s="4"/>
      <c r="L20" s="4"/>
    </row>
    <row r="21" spans="1:12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15">
      <c r="B24" s="67" t="s">
        <v>28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12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12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3:12"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3:12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3:12">
      <c r="C42" s="4"/>
      <c r="D42" s="4"/>
      <c r="E42" s="4"/>
      <c r="F42" s="4"/>
      <c r="G42" s="4"/>
      <c r="H42" s="4"/>
      <c r="I42" s="4"/>
      <c r="J42" s="4"/>
      <c r="K42" s="4"/>
      <c r="L42" s="4"/>
    </row>
  </sheetData>
  <mergeCells count="7">
    <mergeCell ref="L3:L4"/>
    <mergeCell ref="A2:L2"/>
    <mergeCell ref="J3:K3"/>
    <mergeCell ref="B3:B4"/>
    <mergeCell ref="A3:A4"/>
    <mergeCell ref="C3:F3"/>
    <mergeCell ref="G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71E7-895E-488C-889D-E0DA12C109C2}">
  <dimension ref="A1:P379"/>
  <sheetViews>
    <sheetView workbookViewId="0">
      <selection activeCell="H11" sqref="H11"/>
    </sheetView>
  </sheetViews>
  <sheetFormatPr defaultColWidth="8.85546875" defaultRowHeight="13.9"/>
  <cols>
    <col min="1" max="1" width="9.42578125" style="1" customWidth="1"/>
    <col min="2" max="2" width="9.7109375" style="1" customWidth="1"/>
    <col min="3" max="3" width="9.140625" style="1" customWidth="1"/>
    <col min="4" max="4" width="14.85546875" style="1" customWidth="1"/>
    <col min="5" max="5" width="16.7109375" style="1" bestFit="1" customWidth="1"/>
    <col min="6" max="6" width="15.85546875" style="1" bestFit="1" customWidth="1"/>
    <col min="7" max="7" width="24" style="1" bestFit="1" customWidth="1"/>
    <col min="8" max="9" width="8.85546875" style="1"/>
    <col min="10" max="10" width="41.85546875" style="1" bestFit="1" customWidth="1"/>
    <col min="11" max="11" width="8.42578125" style="1" customWidth="1"/>
    <col min="12" max="12" width="16.7109375" style="1" bestFit="1" customWidth="1"/>
    <col min="13" max="13" width="27.85546875" style="1" bestFit="1" customWidth="1"/>
    <col min="14" max="14" width="7.7109375" style="1" customWidth="1"/>
    <col min="15" max="16384" width="8.85546875" style="1"/>
  </cols>
  <sheetData>
    <row r="1" spans="1:16">
      <c r="A1" s="1" t="s">
        <v>0</v>
      </c>
    </row>
    <row r="2" spans="1:16">
      <c r="A2" s="58" t="s">
        <v>29</v>
      </c>
      <c r="B2" s="58"/>
      <c r="C2" s="58"/>
      <c r="D2" s="58"/>
      <c r="E2" s="58"/>
      <c r="F2" s="58"/>
      <c r="G2" s="58"/>
      <c r="H2" s="51">
        <v>3.5</v>
      </c>
      <c r="J2" s="58" t="s">
        <v>30</v>
      </c>
      <c r="K2" s="58"/>
      <c r="L2" s="58"/>
      <c r="M2" s="58"/>
      <c r="O2" s="51">
        <v>3</v>
      </c>
    </row>
    <row r="3" spans="1:16" ht="17.45">
      <c r="A3" s="18" t="s">
        <v>31</v>
      </c>
      <c r="B3" s="19"/>
      <c r="C3" s="19"/>
      <c r="D3" s="19"/>
      <c r="E3" s="20" t="s">
        <v>32</v>
      </c>
      <c r="F3" s="21" t="s">
        <v>33</v>
      </c>
      <c r="G3" s="21" t="s">
        <v>34</v>
      </c>
      <c r="J3" s="18" t="s">
        <v>31</v>
      </c>
      <c r="K3" s="19"/>
      <c r="L3" s="20" t="s">
        <v>32</v>
      </c>
      <c r="M3" s="21" t="s">
        <v>35</v>
      </c>
    </row>
    <row r="4" spans="1:16" ht="15.6">
      <c r="A4" s="1" t="s">
        <v>36</v>
      </c>
      <c r="E4" s="4">
        <f>'EEA''s'!G5</f>
        <v>9100000</v>
      </c>
      <c r="F4" s="5">
        <f>(E4/$E$8)*$F$8</f>
        <v>495864.93079761945</v>
      </c>
      <c r="G4" s="5">
        <f>(E4/$E$8)*$G$8</f>
        <v>33244.634279143509</v>
      </c>
      <c r="H4" s="50" t="s">
        <v>15</v>
      </c>
      <c r="J4" s="1" t="s">
        <v>37</v>
      </c>
      <c r="L4" s="4">
        <f>'EEA''s'!G34</f>
        <v>3500000</v>
      </c>
      <c r="M4" s="5">
        <f>(L4/$L$6)*$M$6</f>
        <v>32563.412579911575</v>
      </c>
      <c r="N4" s="50" t="s">
        <v>15</v>
      </c>
      <c r="O4" s="50" t="s">
        <v>15</v>
      </c>
    </row>
    <row r="5" spans="1:16" ht="15.6">
      <c r="A5" s="1" t="s">
        <v>37</v>
      </c>
      <c r="E5" s="4">
        <f>'EEA''s'!G34</f>
        <v>3500000</v>
      </c>
      <c r="F5" s="5">
        <f>(E5/$E$8)*$F$8</f>
        <v>190717.28107600749</v>
      </c>
      <c r="G5" s="5">
        <f>(E5/$E$8)*$G$8</f>
        <v>12786.39779967058</v>
      </c>
      <c r="H5" s="50" t="s">
        <v>15</v>
      </c>
      <c r="J5" s="1" t="s">
        <v>38</v>
      </c>
      <c r="L5" s="4">
        <f>SUM('Free Residue'!G5:G6)</f>
        <v>274594.09999999998</v>
      </c>
      <c r="M5" s="5">
        <f>(L5/$L$6)*$M$6</f>
        <v>2554.7774200884273</v>
      </c>
      <c r="N5" s="50" t="s">
        <v>15</v>
      </c>
      <c r="O5" s="50" t="s">
        <v>15</v>
      </c>
    </row>
    <row r="6" spans="1:16" ht="16.149999999999999" thickBot="1">
      <c r="A6" s="1" t="s">
        <v>39</v>
      </c>
      <c r="E6" s="4">
        <f>'EEA''s'!G62</f>
        <v>1150000</v>
      </c>
      <c r="F6" s="5">
        <f>(E6/$E$8)*$F$8</f>
        <v>62664.249496402466</v>
      </c>
      <c r="G6" s="5">
        <f>(E6/$E$8)*$G$8</f>
        <v>4201.2449913203336</v>
      </c>
      <c r="H6" s="50" t="s">
        <v>15</v>
      </c>
      <c r="J6" s="59" t="s">
        <v>40</v>
      </c>
      <c r="K6" s="59"/>
      <c r="L6" s="6">
        <f>SUM(L4:L5)</f>
        <v>3774594.1</v>
      </c>
      <c r="M6" s="38">
        <f>35118.19</f>
        <v>35118.19</v>
      </c>
    </row>
    <row r="7" spans="1:16" ht="16.149999999999999" thickTop="1">
      <c r="A7" s="1" t="s">
        <v>38</v>
      </c>
      <c r="E7" s="4">
        <f>SUM('Free Residue'!G5:G8)</f>
        <v>483875.94</v>
      </c>
      <c r="F7" s="5">
        <f>(E7/$E$8)*$F$8</f>
        <v>26366.71532997067</v>
      </c>
      <c r="G7" s="5">
        <f>(E7/$E$8)*$G$8</f>
        <v>1767.7229298655811</v>
      </c>
      <c r="H7" s="50" t="s">
        <v>15</v>
      </c>
      <c r="L7" s="50" t="s">
        <v>15</v>
      </c>
      <c r="M7" s="50" t="s">
        <v>15</v>
      </c>
    </row>
    <row r="8" spans="1:16" ht="16.149999999999999" thickBot="1">
      <c r="A8" s="59" t="s">
        <v>40</v>
      </c>
      <c r="B8" s="59"/>
      <c r="C8" s="59"/>
      <c r="D8" s="50" t="s">
        <v>15</v>
      </c>
      <c r="E8" s="6">
        <f>SUM(E4:E7)</f>
        <v>14233875.939999999</v>
      </c>
      <c r="F8" s="6">
        <f>E17</f>
        <v>775613.17670000007</v>
      </c>
      <c r="G8" s="38">
        <v>52000</v>
      </c>
      <c r="H8" s="50" t="s">
        <v>15</v>
      </c>
    </row>
    <row r="9" spans="1:16" ht="16.149999999999999" thickTop="1">
      <c r="E9" s="50" t="s">
        <v>15</v>
      </c>
      <c r="F9" s="5"/>
      <c r="G9" s="5"/>
    </row>
    <row r="10" spans="1:16">
      <c r="F10" s="5"/>
      <c r="G10" s="5"/>
    </row>
    <row r="11" spans="1:16" ht="15">
      <c r="A11" s="2" t="s">
        <v>41</v>
      </c>
      <c r="F11" s="5"/>
      <c r="G11" s="5"/>
      <c r="H11" s="67">
        <v>1.5</v>
      </c>
      <c r="J11" s="58" t="s">
        <v>42</v>
      </c>
      <c r="K11" s="58"/>
      <c r="L11" s="58"/>
      <c r="M11" s="58"/>
      <c r="N11" s="15"/>
      <c r="O11" s="51">
        <v>5.5</v>
      </c>
      <c r="P11" s="15"/>
    </row>
    <row r="12" spans="1:16" ht="17.45">
      <c r="A12" s="1" t="s">
        <v>43</v>
      </c>
      <c r="E12" s="4">
        <f>E8</f>
        <v>14233875.939999999</v>
      </c>
      <c r="F12" s="50" t="s">
        <v>15</v>
      </c>
      <c r="G12" s="5"/>
      <c r="J12" s="7" t="s">
        <v>36</v>
      </c>
      <c r="K12" s="8" t="s">
        <v>44</v>
      </c>
      <c r="L12" s="8" t="s">
        <v>45</v>
      </c>
      <c r="M12" s="8" t="s">
        <v>46</v>
      </c>
      <c r="O12" s="3"/>
      <c r="P12" s="3"/>
    </row>
    <row r="13" spans="1:16" ht="15.6">
      <c r="A13" s="10" t="s">
        <v>47</v>
      </c>
      <c r="E13" s="4">
        <v>1000</v>
      </c>
      <c r="F13" s="5"/>
      <c r="G13" s="5"/>
      <c r="J13" s="10" t="s">
        <v>48</v>
      </c>
      <c r="K13" s="11">
        <v>0.03</v>
      </c>
      <c r="L13" s="4">
        <f>'EEA''s'!G5</f>
        <v>9100000</v>
      </c>
      <c r="M13" s="4">
        <f>L13*K13</f>
        <v>273000</v>
      </c>
      <c r="N13" s="50" t="s">
        <v>15</v>
      </c>
    </row>
    <row r="14" spans="1:16" ht="15.6">
      <c r="A14" s="10" t="s">
        <v>49</v>
      </c>
      <c r="F14" s="4">
        <f>IF((E12-150000)&lt;0,0,(E12-150000))</f>
        <v>14083875.939999999</v>
      </c>
      <c r="G14" s="5"/>
      <c r="J14" s="1" t="s">
        <v>50</v>
      </c>
      <c r="K14" s="11"/>
      <c r="L14" s="4"/>
      <c r="M14" s="4">
        <f>-E22*K13*0.15</f>
        <v>-5341.304347826087</v>
      </c>
      <c r="N14" s="50" t="s">
        <v>15</v>
      </c>
    </row>
    <row r="15" spans="1:16" ht="15.6">
      <c r="B15" s="1" t="s">
        <v>51</v>
      </c>
      <c r="F15" s="4">
        <f>F14/5000</f>
        <v>2816.7751880000001</v>
      </c>
      <c r="G15" s="50" t="s">
        <v>15</v>
      </c>
      <c r="K15" s="11"/>
      <c r="L15" s="4"/>
      <c r="M15" s="12">
        <f>SUM(M13:M14)</f>
        <v>267658.69565217389</v>
      </c>
    </row>
    <row r="16" spans="1:16" ht="15.6">
      <c r="A16" s="50" t="s">
        <v>15</v>
      </c>
      <c r="B16" s="4">
        <v>275</v>
      </c>
      <c r="C16" s="1" t="s">
        <v>52</v>
      </c>
      <c r="E16" s="4">
        <f>(F15*B16)</f>
        <v>774613.17670000007</v>
      </c>
      <c r="F16" s="5"/>
      <c r="G16" s="5"/>
      <c r="J16" s="1" t="s">
        <v>53</v>
      </c>
      <c r="K16" s="11"/>
      <c r="L16" s="4"/>
      <c r="M16" s="4">
        <f>M15*15/100</f>
        <v>40148.804347826081</v>
      </c>
    </row>
    <row r="17" spans="1:14" ht="14.45" thickBot="1">
      <c r="A17" s="59" t="s">
        <v>54</v>
      </c>
      <c r="B17" s="59"/>
      <c r="C17" s="59"/>
      <c r="D17" s="59"/>
      <c r="E17" s="14">
        <f>SUM(E13:E16)</f>
        <v>775613.17670000007</v>
      </c>
      <c r="F17" s="5"/>
      <c r="G17" s="5"/>
      <c r="K17" s="11"/>
      <c r="L17" s="4"/>
      <c r="M17" s="13">
        <f>SUM(M15:M16)</f>
        <v>307807.5</v>
      </c>
    </row>
    <row r="18" spans="1:14">
      <c r="G18" s="5"/>
      <c r="K18" s="11"/>
      <c r="L18" s="4"/>
      <c r="M18" s="4"/>
    </row>
    <row r="19" spans="1:14">
      <c r="G19" s="5"/>
      <c r="J19" s="7" t="s">
        <v>37</v>
      </c>
      <c r="K19" s="8" t="s">
        <v>44</v>
      </c>
      <c r="L19" s="8" t="s">
        <v>45</v>
      </c>
      <c r="M19" s="8" t="s">
        <v>46</v>
      </c>
    </row>
    <row r="20" spans="1:14" ht="15.6">
      <c r="A20" s="58" t="s">
        <v>55</v>
      </c>
      <c r="B20" s="58"/>
      <c r="C20" s="58"/>
      <c r="D20" s="58"/>
      <c r="E20" s="58"/>
      <c r="F20" s="58"/>
      <c r="G20" s="58"/>
      <c r="H20" s="51">
        <v>1.5</v>
      </c>
      <c r="J20" s="10" t="s">
        <v>56</v>
      </c>
      <c r="K20" s="11">
        <v>0.1</v>
      </c>
      <c r="L20" s="4">
        <f>'EEA''s'!G34</f>
        <v>3500000</v>
      </c>
      <c r="M20" s="4">
        <f>L20*K20</f>
        <v>350000</v>
      </c>
      <c r="N20" s="50" t="s">
        <v>15</v>
      </c>
    </row>
    <row r="21" spans="1:14" ht="17.45">
      <c r="A21" s="18" t="s">
        <v>31</v>
      </c>
      <c r="B21" s="19"/>
      <c r="C21" s="19"/>
      <c r="D21" s="19"/>
      <c r="E21" s="20" t="s">
        <v>57</v>
      </c>
      <c r="F21" s="21" t="s">
        <v>58</v>
      </c>
      <c r="G21" s="21" t="s">
        <v>59</v>
      </c>
      <c r="J21" s="1" t="s">
        <v>50</v>
      </c>
      <c r="K21" s="11"/>
      <c r="L21" s="4"/>
      <c r="M21" s="4">
        <f>-E23*K20*0.15</f>
        <v>-6847.826086956522</v>
      </c>
      <c r="N21" s="50" t="s">
        <v>15</v>
      </c>
    </row>
    <row r="22" spans="1:14">
      <c r="A22" s="1" t="s">
        <v>36</v>
      </c>
      <c r="E22" s="4">
        <f>SUM('EEA''s'!H5:H6)</f>
        <v>1186956.5217391304</v>
      </c>
      <c r="F22" s="5">
        <f>SUM('EEA''s'!H10:H16)</f>
        <v>-99919.843601627421</v>
      </c>
      <c r="G22" s="5">
        <f>SUM(E22:F22)</f>
        <v>1087036.6781375029</v>
      </c>
      <c r="K22" s="11"/>
      <c r="L22" s="4"/>
      <c r="M22" s="12">
        <f>SUM(M20:M21)</f>
        <v>343152.17391304346</v>
      </c>
    </row>
    <row r="23" spans="1:14" ht="15.6">
      <c r="A23" s="1" t="s">
        <v>37</v>
      </c>
      <c r="E23" s="4">
        <f>SUM('EEA''s'!H34:H35)</f>
        <v>456521.73913043475</v>
      </c>
      <c r="F23" s="5">
        <f>SUM('EEA''s'!H39:H45)</f>
        <v>-61120.119179945497</v>
      </c>
      <c r="G23" s="5">
        <f t="shared" ref="G23:G25" si="0">SUM(E23:F23)</f>
        <v>395401.61995048926</v>
      </c>
      <c r="H23" s="50" t="s">
        <v>15</v>
      </c>
      <c r="J23" s="1" t="s">
        <v>53</v>
      </c>
      <c r="K23" s="11"/>
      <c r="L23" s="4"/>
      <c r="M23" s="4">
        <f>M22*15/100</f>
        <v>51472.82608695652</v>
      </c>
      <c r="N23" s="50" t="s">
        <v>15</v>
      </c>
    </row>
    <row r="24" spans="1:14" ht="15.6">
      <c r="A24" s="1" t="s">
        <v>39</v>
      </c>
      <c r="E24" s="4">
        <f>SUM('EEA''s'!H62:H63)</f>
        <v>150000</v>
      </c>
      <c r="F24" s="5">
        <f>SUM('EEA''s'!H67:H71)</f>
        <v>-17460.48847712874</v>
      </c>
      <c r="G24" s="5">
        <f t="shared" si="0"/>
        <v>132539.51152287127</v>
      </c>
      <c r="H24" s="50" t="s">
        <v>15</v>
      </c>
      <c r="K24" s="11"/>
      <c r="L24" s="4"/>
      <c r="M24" s="13">
        <f>SUM(M22:M23)</f>
        <v>394625</v>
      </c>
      <c r="N24" s="50" t="s">
        <v>15</v>
      </c>
    </row>
    <row r="25" spans="1:14">
      <c r="A25" s="1" t="s">
        <v>38</v>
      </c>
      <c r="E25" s="4">
        <f>SUM('Free Residue'!H5:H8)</f>
        <v>51583.155652173911</v>
      </c>
      <c r="F25" s="5">
        <f>SUM('Free Residue'!H13:H31)</f>
        <v>-9179.0307122548693</v>
      </c>
      <c r="G25" s="5">
        <f t="shared" si="0"/>
        <v>42404.124939919042</v>
      </c>
      <c r="K25" s="11"/>
      <c r="L25" s="4"/>
      <c r="M25" s="4"/>
    </row>
    <row r="26" spans="1:14" ht="14.45" thickBot="1">
      <c r="A26" s="59" t="s">
        <v>40</v>
      </c>
      <c r="B26" s="59"/>
      <c r="E26" s="6">
        <f>SUM(E22:E25)</f>
        <v>1845061.4165217392</v>
      </c>
      <c r="F26" s="6">
        <f t="shared" ref="F26:G26" si="1">SUM(F22:F25)</f>
        <v>-187679.48197095652</v>
      </c>
      <c r="G26" s="6">
        <f t="shared" si="1"/>
        <v>1657381.9345507824</v>
      </c>
      <c r="J26" s="7" t="s">
        <v>39</v>
      </c>
      <c r="K26" s="8" t="s">
        <v>44</v>
      </c>
      <c r="L26" s="8" t="s">
        <v>45</v>
      </c>
      <c r="M26" s="8" t="s">
        <v>46</v>
      </c>
    </row>
    <row r="27" spans="1:14" ht="16.149999999999999" thickTop="1">
      <c r="E27" s="50" t="s">
        <v>15</v>
      </c>
      <c r="J27" s="10" t="s">
        <v>56</v>
      </c>
      <c r="K27" s="11">
        <v>0.1</v>
      </c>
      <c r="L27" s="4">
        <f>'EEA''s'!G62</f>
        <v>1150000</v>
      </c>
      <c r="M27" s="4">
        <f>L27*K27</f>
        <v>115000</v>
      </c>
      <c r="N27" s="50" t="s">
        <v>15</v>
      </c>
    </row>
    <row r="28" spans="1:14" ht="15.6">
      <c r="J28" s="1" t="s">
        <v>50</v>
      </c>
      <c r="K28" s="11"/>
      <c r="L28" s="4"/>
      <c r="M28" s="4">
        <f>-E24*K27*0.15</f>
        <v>-2250</v>
      </c>
      <c r="N28" s="50" t="s">
        <v>15</v>
      </c>
    </row>
    <row r="29" spans="1:14">
      <c r="K29" s="11"/>
      <c r="L29" s="4"/>
      <c r="M29" s="12">
        <f>SUM(M27:M28)</f>
        <v>112750</v>
      </c>
    </row>
    <row r="30" spans="1:14" ht="15.6">
      <c r="E30" s="4"/>
      <c r="F30" s="5"/>
      <c r="G30" s="5"/>
      <c r="J30" s="1" t="s">
        <v>53</v>
      </c>
      <c r="K30" s="11"/>
      <c r="L30" s="4"/>
      <c r="M30" s="4">
        <f>M29*15/100</f>
        <v>16912.5</v>
      </c>
      <c r="N30" s="50" t="s">
        <v>15</v>
      </c>
    </row>
    <row r="31" spans="1:14" ht="15.6">
      <c r="E31" s="4"/>
      <c r="F31" s="5"/>
      <c r="G31" s="5"/>
      <c r="K31" s="11"/>
      <c r="L31" s="4"/>
      <c r="M31" s="13">
        <f>SUM(M29:M30)</f>
        <v>129662.5</v>
      </c>
      <c r="N31" s="50" t="s">
        <v>15</v>
      </c>
    </row>
    <row r="32" spans="1:14">
      <c r="E32" s="4"/>
      <c r="F32" s="5"/>
      <c r="G32" s="5"/>
      <c r="K32" s="11"/>
      <c r="L32" s="4"/>
      <c r="M32" s="4"/>
    </row>
    <row r="33" spans="5:14">
      <c r="E33" s="4"/>
      <c r="F33" s="5"/>
      <c r="G33" s="5"/>
      <c r="J33" s="7" t="s">
        <v>38</v>
      </c>
      <c r="K33" s="8" t="s">
        <v>44</v>
      </c>
      <c r="L33" s="8" t="s">
        <v>45</v>
      </c>
      <c r="M33" s="8" t="s">
        <v>46</v>
      </c>
    </row>
    <row r="34" spans="5:14" ht="15.6">
      <c r="E34" s="4"/>
      <c r="F34" s="5"/>
      <c r="G34" s="5"/>
      <c r="J34" s="10" t="s">
        <v>60</v>
      </c>
      <c r="K34" s="11">
        <v>0.1</v>
      </c>
      <c r="L34" s="37">
        <f>'Free Residue'!G6</f>
        <v>43700</v>
      </c>
      <c r="M34" s="4">
        <f>L34*K34</f>
        <v>4370</v>
      </c>
      <c r="N34" s="50" t="s">
        <v>15</v>
      </c>
    </row>
    <row r="35" spans="5:14">
      <c r="E35" s="4"/>
      <c r="F35" s="5"/>
      <c r="G35" s="5"/>
      <c r="J35" s="10" t="s">
        <v>61</v>
      </c>
      <c r="K35" s="11">
        <v>0.06</v>
      </c>
      <c r="L35" s="31">
        <f>SUM('Free Residue'!G5,'Free Residue'!G8)</f>
        <v>351770.86</v>
      </c>
      <c r="M35" s="4">
        <f>L35*K35</f>
        <v>21106.2516</v>
      </c>
    </row>
    <row r="36" spans="5:14">
      <c r="E36" s="4"/>
      <c r="F36" s="5"/>
      <c r="G36" s="5"/>
      <c r="J36" s="1" t="s">
        <v>50</v>
      </c>
      <c r="K36" s="11"/>
      <c r="L36" s="4"/>
      <c r="M36" s="4">
        <f>(-E25*K34*0.15)+(-E25*K35*0.15)</f>
        <v>-1237.9957356521738</v>
      </c>
    </row>
    <row r="37" spans="5:14">
      <c r="E37" s="4"/>
      <c r="F37" s="5"/>
      <c r="G37" s="5"/>
      <c r="K37" s="11"/>
      <c r="L37" s="4"/>
      <c r="M37" s="12">
        <f>SUM(M34:M36)</f>
        <v>24238.255864347826</v>
      </c>
    </row>
    <row r="38" spans="5:14">
      <c r="E38" s="4"/>
      <c r="F38" s="5"/>
      <c r="G38" s="5"/>
      <c r="J38" s="10" t="s">
        <v>62</v>
      </c>
      <c r="K38" s="11">
        <v>0.1</v>
      </c>
      <c r="L38" s="31">
        <f>'Free Residue'!G7</f>
        <v>88405.08</v>
      </c>
      <c r="M38" s="4">
        <f>L38*K38</f>
        <v>8840.5079999999998</v>
      </c>
    </row>
    <row r="39" spans="5:14">
      <c r="E39" s="4"/>
      <c r="F39" s="5"/>
      <c r="G39" s="5"/>
      <c r="M39" s="36">
        <f>SUM(M37:M38)</f>
        <v>33078.763864347828</v>
      </c>
    </row>
    <row r="40" spans="5:14">
      <c r="E40" s="4"/>
      <c r="F40" s="5"/>
      <c r="G40" s="5"/>
      <c r="J40" s="1" t="s">
        <v>53</v>
      </c>
      <c r="K40" s="11"/>
      <c r="L40" s="4"/>
      <c r="M40" s="4">
        <f>M39*15/100</f>
        <v>4961.814579652174</v>
      </c>
    </row>
    <row r="41" spans="5:14">
      <c r="E41" s="4"/>
      <c r="F41" s="5"/>
      <c r="G41" s="5"/>
      <c r="K41" s="11"/>
      <c r="L41" s="4"/>
      <c r="M41" s="13">
        <f>SUM(M39:M40)</f>
        <v>38040.578443999999</v>
      </c>
    </row>
    <row r="42" spans="5:14">
      <c r="E42" s="4"/>
      <c r="F42" s="4"/>
      <c r="G42" s="4"/>
      <c r="K42" s="11"/>
      <c r="L42" s="4"/>
      <c r="M42" s="4"/>
    </row>
    <row r="43" spans="5:14">
      <c r="E43" s="4"/>
      <c r="F43" s="4"/>
      <c r="G43" s="4"/>
      <c r="K43" s="11"/>
      <c r="L43" s="4"/>
      <c r="M43" s="4"/>
    </row>
    <row r="44" spans="5:14">
      <c r="E44" s="4"/>
      <c r="F44" s="4"/>
      <c r="G44" s="4"/>
      <c r="M44" s="4"/>
    </row>
    <row r="45" spans="5:14">
      <c r="E45" s="4"/>
      <c r="F45" s="4"/>
      <c r="G45" s="4"/>
      <c r="K45" s="11"/>
      <c r="L45" s="4"/>
      <c r="M45" s="4"/>
    </row>
    <row r="46" spans="5:14">
      <c r="E46" s="4"/>
      <c r="F46" s="4"/>
      <c r="G46" s="4"/>
      <c r="K46" s="11"/>
      <c r="L46" s="4"/>
      <c r="M46" s="4"/>
    </row>
    <row r="47" spans="5:14">
      <c r="E47" s="4"/>
      <c r="F47" s="4"/>
      <c r="G47" s="4"/>
      <c r="K47" s="11"/>
    </row>
    <row r="48" spans="5:14">
      <c r="E48" s="4"/>
      <c r="F48" s="4"/>
      <c r="G48" s="4"/>
      <c r="K48" s="11"/>
    </row>
    <row r="49" spans="5:11">
      <c r="E49" s="4"/>
      <c r="F49" s="4"/>
      <c r="G49" s="4"/>
      <c r="K49" s="11"/>
    </row>
    <row r="50" spans="5:11">
      <c r="E50" s="4"/>
      <c r="F50" s="4"/>
      <c r="G50" s="4"/>
      <c r="K50" s="11"/>
    </row>
    <row r="51" spans="5:11">
      <c r="E51" s="4"/>
      <c r="F51" s="4"/>
      <c r="G51" s="4"/>
      <c r="K51" s="11"/>
    </row>
    <row r="52" spans="5:11">
      <c r="E52" s="4"/>
      <c r="F52" s="4"/>
      <c r="G52" s="4"/>
      <c r="K52" s="11"/>
    </row>
    <row r="53" spans="5:11">
      <c r="E53" s="4"/>
      <c r="F53" s="4"/>
      <c r="G53" s="4"/>
      <c r="K53" s="11"/>
    </row>
    <row r="54" spans="5:11">
      <c r="E54" s="4"/>
      <c r="F54" s="4"/>
      <c r="G54" s="4"/>
      <c r="K54" s="11"/>
    </row>
    <row r="55" spans="5:11">
      <c r="E55" s="4"/>
      <c r="F55" s="4"/>
      <c r="G55" s="4"/>
      <c r="K55" s="11"/>
    </row>
    <row r="56" spans="5:11">
      <c r="E56" s="4"/>
      <c r="F56" s="4"/>
      <c r="G56" s="4"/>
      <c r="K56" s="11"/>
    </row>
    <row r="57" spans="5:11">
      <c r="E57" s="4"/>
      <c r="F57" s="4"/>
      <c r="G57" s="4"/>
      <c r="K57" s="11"/>
    </row>
    <row r="58" spans="5:11">
      <c r="E58" s="4"/>
      <c r="F58" s="4"/>
      <c r="G58" s="4"/>
      <c r="K58" s="11"/>
    </row>
    <row r="59" spans="5:11">
      <c r="E59" s="4"/>
      <c r="F59" s="4"/>
      <c r="G59" s="4"/>
      <c r="K59" s="11"/>
    </row>
    <row r="60" spans="5:11">
      <c r="E60" s="4"/>
      <c r="F60" s="4"/>
      <c r="G60" s="4"/>
      <c r="K60" s="11"/>
    </row>
    <row r="61" spans="5:11">
      <c r="E61" s="4"/>
      <c r="F61" s="4"/>
      <c r="G61" s="4"/>
      <c r="K61" s="11"/>
    </row>
    <row r="62" spans="5:11">
      <c r="E62" s="4"/>
      <c r="F62" s="4"/>
      <c r="G62" s="4"/>
      <c r="K62" s="11"/>
    </row>
    <row r="63" spans="5:11">
      <c r="E63" s="4"/>
      <c r="F63" s="4"/>
      <c r="G63" s="4"/>
      <c r="K63" s="11"/>
    </row>
    <row r="64" spans="5:11">
      <c r="E64" s="4"/>
      <c r="F64" s="4"/>
      <c r="G64" s="4"/>
      <c r="K64" s="11"/>
    </row>
    <row r="65" spans="5:11">
      <c r="E65" s="4"/>
      <c r="F65" s="4"/>
      <c r="G65" s="4"/>
      <c r="K65" s="11"/>
    </row>
    <row r="66" spans="5:11">
      <c r="E66" s="4"/>
      <c r="F66" s="4"/>
      <c r="G66" s="4"/>
      <c r="K66" s="11"/>
    </row>
    <row r="67" spans="5:11">
      <c r="E67" s="4"/>
      <c r="F67" s="4"/>
      <c r="G67" s="4"/>
      <c r="K67" s="11"/>
    </row>
    <row r="68" spans="5:11">
      <c r="E68" s="4"/>
      <c r="F68" s="4"/>
      <c r="G68" s="4"/>
      <c r="K68" s="11"/>
    </row>
    <row r="69" spans="5:11">
      <c r="E69" s="4"/>
      <c r="F69" s="4"/>
      <c r="G69" s="4"/>
      <c r="K69" s="11"/>
    </row>
    <row r="70" spans="5:11">
      <c r="E70" s="4"/>
      <c r="F70" s="4"/>
      <c r="G70" s="4"/>
      <c r="K70" s="11"/>
    </row>
    <row r="71" spans="5:11">
      <c r="E71" s="4"/>
      <c r="F71" s="4"/>
      <c r="G71" s="4"/>
      <c r="K71" s="11"/>
    </row>
    <row r="72" spans="5:11">
      <c r="E72" s="4"/>
      <c r="F72" s="4"/>
      <c r="G72" s="4"/>
      <c r="K72" s="11"/>
    </row>
    <row r="73" spans="5:11">
      <c r="E73" s="4"/>
      <c r="F73" s="4"/>
      <c r="G73" s="4"/>
      <c r="K73" s="11"/>
    </row>
    <row r="74" spans="5:11">
      <c r="E74" s="4"/>
      <c r="F74" s="4"/>
      <c r="G74" s="4"/>
      <c r="K74" s="11"/>
    </row>
    <row r="75" spans="5:11">
      <c r="E75" s="4"/>
      <c r="F75" s="4"/>
      <c r="G75" s="4"/>
      <c r="K75" s="11"/>
    </row>
    <row r="76" spans="5:11">
      <c r="E76" s="4"/>
      <c r="F76" s="4"/>
      <c r="G76" s="4"/>
      <c r="K76" s="11"/>
    </row>
    <row r="77" spans="5:11">
      <c r="E77" s="4"/>
      <c r="F77" s="4"/>
      <c r="G77" s="4"/>
      <c r="K77" s="11"/>
    </row>
    <row r="78" spans="5:11">
      <c r="E78" s="4"/>
      <c r="F78" s="4"/>
      <c r="G78" s="4"/>
      <c r="K78" s="11"/>
    </row>
    <row r="79" spans="5:11">
      <c r="E79" s="4"/>
      <c r="F79" s="4"/>
      <c r="G79" s="4"/>
      <c r="K79" s="11"/>
    </row>
    <row r="80" spans="5:11">
      <c r="E80" s="4"/>
      <c r="F80" s="4"/>
      <c r="G80" s="4"/>
      <c r="K80" s="11"/>
    </row>
    <row r="81" spans="5:11">
      <c r="E81" s="4"/>
      <c r="F81" s="4"/>
      <c r="G81" s="4"/>
      <c r="K81" s="11"/>
    </row>
    <row r="82" spans="5:11">
      <c r="E82" s="4"/>
      <c r="F82" s="4"/>
      <c r="G82" s="4"/>
      <c r="K82" s="11"/>
    </row>
    <row r="83" spans="5:11">
      <c r="E83" s="4"/>
      <c r="F83" s="4"/>
      <c r="G83" s="4"/>
      <c r="K83" s="11"/>
    </row>
    <row r="84" spans="5:11">
      <c r="E84" s="4"/>
      <c r="F84" s="4"/>
      <c r="G84" s="4"/>
      <c r="K84" s="11"/>
    </row>
    <row r="85" spans="5:11">
      <c r="E85" s="4"/>
      <c r="F85" s="4"/>
      <c r="G85" s="4"/>
      <c r="K85" s="11"/>
    </row>
    <row r="86" spans="5:11">
      <c r="E86" s="4"/>
      <c r="F86" s="4"/>
      <c r="G86" s="4"/>
      <c r="K86" s="11"/>
    </row>
    <row r="87" spans="5:11">
      <c r="E87" s="4"/>
      <c r="F87" s="4"/>
      <c r="G87" s="4"/>
      <c r="K87" s="11"/>
    </row>
    <row r="88" spans="5:11">
      <c r="E88" s="4"/>
      <c r="F88" s="4"/>
      <c r="G88" s="4"/>
      <c r="K88" s="11"/>
    </row>
    <row r="89" spans="5:11">
      <c r="E89" s="4"/>
      <c r="F89" s="4"/>
      <c r="G89" s="4"/>
      <c r="K89" s="11"/>
    </row>
    <row r="90" spans="5:11">
      <c r="E90" s="4"/>
      <c r="F90" s="4"/>
      <c r="G90" s="4"/>
      <c r="K90" s="11"/>
    </row>
    <row r="91" spans="5:11">
      <c r="E91" s="4"/>
      <c r="F91" s="4"/>
      <c r="G91" s="4"/>
      <c r="K91" s="11"/>
    </row>
    <row r="92" spans="5:11">
      <c r="E92" s="4"/>
      <c r="F92" s="4"/>
      <c r="G92" s="4"/>
      <c r="K92" s="11"/>
    </row>
    <row r="93" spans="5:11">
      <c r="E93" s="4"/>
      <c r="F93" s="4"/>
      <c r="G93" s="4"/>
      <c r="K93" s="11"/>
    </row>
    <row r="94" spans="5:11">
      <c r="E94" s="4"/>
      <c r="F94" s="4"/>
      <c r="G94" s="4"/>
      <c r="K94" s="11"/>
    </row>
    <row r="95" spans="5:11">
      <c r="E95" s="4"/>
      <c r="F95" s="4"/>
      <c r="G95" s="4"/>
      <c r="K95" s="11"/>
    </row>
    <row r="96" spans="5:11">
      <c r="E96" s="4"/>
      <c r="F96" s="4"/>
      <c r="G96" s="4"/>
      <c r="K96" s="11"/>
    </row>
    <row r="97" spans="5:11">
      <c r="E97" s="4"/>
      <c r="F97" s="4"/>
      <c r="G97" s="4"/>
      <c r="K97" s="11"/>
    </row>
    <row r="98" spans="5:11">
      <c r="E98" s="4"/>
      <c r="F98" s="4"/>
      <c r="G98" s="4"/>
      <c r="K98" s="11"/>
    </row>
    <row r="99" spans="5:11">
      <c r="E99" s="4"/>
      <c r="F99" s="4"/>
      <c r="G99" s="4"/>
      <c r="K99" s="11"/>
    </row>
    <row r="100" spans="5:11">
      <c r="E100" s="4"/>
      <c r="F100" s="4"/>
      <c r="G100" s="4"/>
      <c r="K100" s="11"/>
    </row>
    <row r="101" spans="5:11">
      <c r="E101" s="4"/>
      <c r="F101" s="4"/>
      <c r="G101" s="4"/>
      <c r="K101" s="11"/>
    </row>
    <row r="102" spans="5:11">
      <c r="E102" s="4"/>
      <c r="F102" s="4"/>
      <c r="G102" s="4"/>
      <c r="K102" s="11"/>
    </row>
    <row r="103" spans="5:11">
      <c r="E103" s="4"/>
      <c r="F103" s="4"/>
      <c r="G103" s="4"/>
      <c r="K103" s="11"/>
    </row>
    <row r="104" spans="5:11">
      <c r="E104" s="4"/>
      <c r="F104" s="4"/>
      <c r="G104" s="4"/>
      <c r="K104" s="11"/>
    </row>
    <row r="105" spans="5:11">
      <c r="E105" s="4"/>
      <c r="F105" s="4"/>
      <c r="G105" s="4"/>
      <c r="K105" s="11"/>
    </row>
    <row r="106" spans="5:11">
      <c r="E106" s="4"/>
      <c r="F106" s="4"/>
      <c r="G106" s="4"/>
      <c r="K106" s="11"/>
    </row>
    <row r="107" spans="5:11">
      <c r="E107" s="4"/>
      <c r="F107" s="4"/>
      <c r="G107" s="4"/>
      <c r="K107" s="11"/>
    </row>
    <row r="108" spans="5:11">
      <c r="E108" s="4"/>
      <c r="F108" s="4"/>
      <c r="G108" s="4"/>
      <c r="K108" s="11"/>
    </row>
    <row r="109" spans="5:11">
      <c r="E109" s="4"/>
      <c r="F109" s="4"/>
      <c r="G109" s="4"/>
      <c r="K109" s="11"/>
    </row>
    <row r="110" spans="5:11">
      <c r="E110" s="4"/>
      <c r="F110" s="4"/>
      <c r="G110" s="4"/>
      <c r="K110" s="11"/>
    </row>
    <row r="111" spans="5:11">
      <c r="E111" s="4"/>
      <c r="F111" s="4"/>
      <c r="G111" s="4"/>
      <c r="K111" s="11"/>
    </row>
    <row r="112" spans="5:11">
      <c r="E112" s="4"/>
      <c r="F112" s="4"/>
      <c r="G112" s="4"/>
      <c r="K112" s="11"/>
    </row>
    <row r="113" spans="5:11">
      <c r="E113" s="4"/>
      <c r="F113" s="4"/>
      <c r="G113" s="4"/>
      <c r="K113" s="11"/>
    </row>
    <row r="114" spans="5:11">
      <c r="E114" s="4"/>
      <c r="F114" s="4"/>
      <c r="G114" s="4"/>
      <c r="K114" s="11"/>
    </row>
    <row r="115" spans="5:11">
      <c r="E115" s="4"/>
      <c r="F115" s="4"/>
      <c r="G115" s="4"/>
      <c r="K115" s="11"/>
    </row>
    <row r="116" spans="5:11">
      <c r="E116" s="4"/>
      <c r="F116" s="4"/>
      <c r="G116" s="4"/>
      <c r="K116" s="11"/>
    </row>
    <row r="117" spans="5:11">
      <c r="E117" s="4"/>
      <c r="F117" s="4"/>
      <c r="G117" s="4"/>
      <c r="K117" s="11"/>
    </row>
    <row r="118" spans="5:11">
      <c r="E118" s="4"/>
      <c r="F118" s="4"/>
      <c r="G118" s="4"/>
      <c r="K118" s="11"/>
    </row>
    <row r="119" spans="5:11">
      <c r="E119" s="4"/>
      <c r="F119" s="4"/>
      <c r="G119" s="4"/>
      <c r="K119" s="11"/>
    </row>
    <row r="120" spans="5:11">
      <c r="E120" s="4"/>
      <c r="F120" s="4"/>
      <c r="G120" s="4"/>
      <c r="K120" s="11"/>
    </row>
    <row r="121" spans="5:11">
      <c r="E121" s="4"/>
      <c r="F121" s="4"/>
      <c r="G121" s="4"/>
      <c r="K121" s="11"/>
    </row>
    <row r="122" spans="5:11">
      <c r="E122" s="4"/>
      <c r="F122" s="4"/>
      <c r="G122" s="4"/>
      <c r="K122" s="11"/>
    </row>
    <row r="123" spans="5:11">
      <c r="E123" s="4"/>
      <c r="F123" s="4"/>
      <c r="G123" s="4"/>
      <c r="K123" s="11"/>
    </row>
    <row r="124" spans="5:11">
      <c r="E124" s="4"/>
      <c r="F124" s="4"/>
      <c r="G124" s="4"/>
      <c r="K124" s="11"/>
    </row>
    <row r="125" spans="5:11">
      <c r="E125" s="4"/>
      <c r="F125" s="4"/>
      <c r="G125" s="4"/>
      <c r="K125" s="11"/>
    </row>
    <row r="126" spans="5:11">
      <c r="E126" s="4"/>
      <c r="F126" s="4"/>
      <c r="G126" s="4"/>
      <c r="K126" s="11"/>
    </row>
    <row r="127" spans="5:11">
      <c r="E127" s="4"/>
      <c r="F127" s="4"/>
      <c r="G127" s="4"/>
      <c r="K127" s="11"/>
    </row>
    <row r="128" spans="5:11">
      <c r="E128" s="4"/>
      <c r="F128" s="4"/>
      <c r="G128" s="4"/>
      <c r="K128" s="11"/>
    </row>
    <row r="129" spans="5:11">
      <c r="E129" s="4"/>
      <c r="F129" s="4"/>
      <c r="G129" s="4"/>
      <c r="K129" s="11"/>
    </row>
    <row r="130" spans="5:11">
      <c r="E130" s="4"/>
      <c r="F130" s="4"/>
      <c r="G130" s="4"/>
      <c r="K130" s="11"/>
    </row>
    <row r="131" spans="5:11">
      <c r="E131" s="4"/>
      <c r="F131" s="4"/>
      <c r="G131" s="4"/>
      <c r="K131" s="11"/>
    </row>
    <row r="132" spans="5:11">
      <c r="E132" s="4"/>
      <c r="F132" s="4"/>
      <c r="G132" s="4"/>
      <c r="K132" s="11"/>
    </row>
    <row r="133" spans="5:11">
      <c r="E133" s="4"/>
      <c r="F133" s="4"/>
      <c r="G133" s="4"/>
      <c r="K133" s="11"/>
    </row>
    <row r="134" spans="5:11">
      <c r="E134" s="4"/>
      <c r="F134" s="4"/>
      <c r="G134" s="4"/>
      <c r="K134" s="11"/>
    </row>
    <row r="135" spans="5:11">
      <c r="E135" s="4"/>
      <c r="F135" s="4"/>
      <c r="G135" s="4"/>
      <c r="K135" s="11"/>
    </row>
    <row r="136" spans="5:11">
      <c r="E136" s="4"/>
      <c r="F136" s="4"/>
      <c r="G136" s="4"/>
      <c r="K136" s="11"/>
    </row>
    <row r="137" spans="5:11">
      <c r="E137" s="4"/>
      <c r="F137" s="4"/>
      <c r="G137" s="4"/>
      <c r="K137" s="11"/>
    </row>
    <row r="138" spans="5:11">
      <c r="E138" s="4"/>
      <c r="F138" s="4"/>
      <c r="G138" s="4"/>
      <c r="K138" s="11"/>
    </row>
    <row r="139" spans="5:11">
      <c r="E139" s="4"/>
      <c r="F139" s="4"/>
      <c r="G139" s="4"/>
      <c r="K139" s="11"/>
    </row>
    <row r="140" spans="5:11">
      <c r="E140" s="4"/>
      <c r="F140" s="4"/>
      <c r="G140" s="4"/>
      <c r="K140" s="11"/>
    </row>
    <row r="141" spans="5:11">
      <c r="E141" s="4"/>
      <c r="F141" s="4"/>
      <c r="G141" s="4"/>
      <c r="K141" s="11"/>
    </row>
    <row r="142" spans="5:11">
      <c r="E142" s="4"/>
      <c r="F142" s="4"/>
      <c r="G142" s="4"/>
      <c r="K142" s="11"/>
    </row>
    <row r="143" spans="5:11">
      <c r="E143" s="4"/>
      <c r="F143" s="4"/>
      <c r="G143" s="4"/>
      <c r="K143" s="11"/>
    </row>
    <row r="144" spans="5:11">
      <c r="E144" s="4"/>
      <c r="F144" s="4"/>
      <c r="G144" s="4"/>
      <c r="K144" s="11"/>
    </row>
    <row r="145" spans="5:11">
      <c r="E145" s="4"/>
      <c r="F145" s="4"/>
      <c r="G145" s="4"/>
      <c r="K145" s="11"/>
    </row>
    <row r="146" spans="5:11">
      <c r="E146" s="4"/>
      <c r="F146" s="4"/>
      <c r="G146" s="4"/>
      <c r="K146" s="11"/>
    </row>
    <row r="147" spans="5:11">
      <c r="E147" s="4"/>
      <c r="F147" s="4"/>
      <c r="G147" s="4"/>
      <c r="K147" s="11"/>
    </row>
    <row r="148" spans="5:11">
      <c r="E148" s="4"/>
      <c r="F148" s="4"/>
      <c r="G148" s="4"/>
      <c r="K148" s="11"/>
    </row>
    <row r="149" spans="5:11">
      <c r="E149" s="4"/>
      <c r="F149" s="4"/>
      <c r="G149" s="4"/>
      <c r="K149" s="11"/>
    </row>
    <row r="150" spans="5:11">
      <c r="E150" s="4"/>
      <c r="F150" s="4"/>
      <c r="G150" s="4"/>
      <c r="K150" s="11"/>
    </row>
    <row r="151" spans="5:11">
      <c r="E151" s="4"/>
      <c r="F151" s="4"/>
      <c r="G151" s="4"/>
      <c r="K151" s="11"/>
    </row>
    <row r="152" spans="5:11">
      <c r="E152" s="4"/>
      <c r="F152" s="4"/>
      <c r="G152" s="4"/>
      <c r="K152" s="11"/>
    </row>
    <row r="153" spans="5:11">
      <c r="E153" s="4"/>
      <c r="F153" s="4"/>
      <c r="G153" s="4"/>
      <c r="K153" s="11"/>
    </row>
    <row r="154" spans="5:11">
      <c r="E154" s="4"/>
      <c r="F154" s="4"/>
      <c r="G154" s="4"/>
      <c r="K154" s="11"/>
    </row>
    <row r="155" spans="5:11">
      <c r="E155" s="4"/>
      <c r="F155" s="4"/>
      <c r="G155" s="4"/>
      <c r="K155" s="11"/>
    </row>
    <row r="156" spans="5:11">
      <c r="E156" s="4"/>
      <c r="F156" s="4"/>
      <c r="G156" s="4"/>
      <c r="K156" s="11"/>
    </row>
    <row r="157" spans="5:11">
      <c r="E157" s="4"/>
      <c r="F157" s="4"/>
      <c r="G157" s="4"/>
      <c r="K157" s="11"/>
    </row>
    <row r="158" spans="5:11">
      <c r="E158" s="4"/>
      <c r="F158" s="4"/>
      <c r="G158" s="4"/>
      <c r="K158" s="11"/>
    </row>
    <row r="159" spans="5:11">
      <c r="E159" s="4"/>
      <c r="F159" s="4"/>
      <c r="G159" s="4"/>
      <c r="K159" s="11"/>
    </row>
    <row r="160" spans="5:11">
      <c r="E160" s="4"/>
      <c r="F160" s="4"/>
      <c r="G160" s="4"/>
      <c r="K160" s="11"/>
    </row>
    <row r="161" spans="5:11">
      <c r="E161" s="4"/>
      <c r="F161" s="4"/>
      <c r="G161" s="4"/>
      <c r="K161" s="11"/>
    </row>
    <row r="162" spans="5:11">
      <c r="E162" s="4"/>
      <c r="F162" s="4"/>
      <c r="G162" s="4"/>
      <c r="K162" s="11"/>
    </row>
    <row r="163" spans="5:11">
      <c r="E163" s="4"/>
      <c r="F163" s="4"/>
      <c r="G163" s="4"/>
      <c r="K163" s="11"/>
    </row>
    <row r="164" spans="5:11">
      <c r="E164" s="4"/>
      <c r="F164" s="4"/>
      <c r="G164" s="4"/>
      <c r="K164" s="11"/>
    </row>
    <row r="165" spans="5:11">
      <c r="E165" s="4"/>
      <c r="F165" s="4"/>
      <c r="G165" s="4"/>
      <c r="K165" s="11"/>
    </row>
    <row r="166" spans="5:11">
      <c r="E166" s="4"/>
      <c r="F166" s="4"/>
      <c r="G166" s="4"/>
      <c r="K166" s="11"/>
    </row>
    <row r="167" spans="5:11">
      <c r="E167" s="4"/>
      <c r="F167" s="4"/>
      <c r="G167" s="4"/>
      <c r="K167" s="11"/>
    </row>
    <row r="168" spans="5:11">
      <c r="E168" s="4"/>
      <c r="F168" s="4"/>
      <c r="G168" s="4"/>
      <c r="K168" s="11"/>
    </row>
    <row r="169" spans="5:11">
      <c r="E169" s="4"/>
      <c r="F169" s="4"/>
      <c r="G169" s="4"/>
      <c r="K169" s="11"/>
    </row>
    <row r="170" spans="5:11">
      <c r="E170" s="4"/>
      <c r="F170" s="4"/>
      <c r="G170" s="4"/>
      <c r="K170" s="11"/>
    </row>
    <row r="171" spans="5:11">
      <c r="E171" s="4"/>
      <c r="F171" s="4"/>
      <c r="G171" s="4"/>
      <c r="K171" s="11"/>
    </row>
    <row r="172" spans="5:11">
      <c r="E172" s="4"/>
      <c r="F172" s="4"/>
      <c r="G172" s="4"/>
      <c r="K172" s="11"/>
    </row>
    <row r="173" spans="5:11">
      <c r="E173" s="4"/>
      <c r="F173" s="4"/>
      <c r="G173" s="4"/>
      <c r="K173" s="11"/>
    </row>
    <row r="174" spans="5:11">
      <c r="E174" s="4"/>
      <c r="F174" s="4"/>
      <c r="G174" s="4"/>
      <c r="K174" s="11"/>
    </row>
    <row r="175" spans="5:11">
      <c r="E175" s="4"/>
      <c r="F175" s="4"/>
      <c r="G175" s="4"/>
      <c r="K175" s="11"/>
    </row>
    <row r="176" spans="5:11">
      <c r="E176" s="4"/>
      <c r="F176" s="4"/>
      <c r="G176" s="4"/>
      <c r="K176" s="11"/>
    </row>
    <row r="177" spans="5:11">
      <c r="E177" s="4"/>
      <c r="F177" s="4"/>
      <c r="G177" s="4"/>
      <c r="K177" s="11"/>
    </row>
    <row r="178" spans="5:11">
      <c r="E178" s="4"/>
      <c r="F178" s="4"/>
      <c r="G178" s="4"/>
      <c r="K178" s="11"/>
    </row>
    <row r="179" spans="5:11">
      <c r="E179" s="4"/>
      <c r="F179" s="4"/>
      <c r="G179" s="4"/>
      <c r="K179" s="11"/>
    </row>
    <row r="180" spans="5:11">
      <c r="E180" s="4"/>
      <c r="F180" s="4"/>
      <c r="G180" s="4"/>
      <c r="K180" s="11"/>
    </row>
    <row r="181" spans="5:11">
      <c r="E181" s="4"/>
      <c r="F181" s="4"/>
      <c r="G181" s="4"/>
      <c r="K181" s="11"/>
    </row>
    <row r="182" spans="5:11">
      <c r="E182" s="4"/>
      <c r="F182" s="4"/>
      <c r="G182" s="4"/>
      <c r="K182" s="11"/>
    </row>
    <row r="183" spans="5:11">
      <c r="E183" s="4"/>
      <c r="F183" s="4"/>
      <c r="G183" s="4"/>
      <c r="K183" s="11"/>
    </row>
    <row r="184" spans="5:11">
      <c r="E184" s="4"/>
      <c r="F184" s="4"/>
      <c r="G184" s="4"/>
      <c r="K184" s="11"/>
    </row>
    <row r="185" spans="5:11">
      <c r="E185" s="4"/>
      <c r="F185" s="4"/>
      <c r="G185" s="4"/>
      <c r="K185" s="11"/>
    </row>
    <row r="186" spans="5:11">
      <c r="E186" s="4"/>
      <c r="F186" s="4"/>
      <c r="G186" s="4"/>
      <c r="K186" s="11"/>
    </row>
    <row r="187" spans="5:11">
      <c r="E187" s="4"/>
      <c r="F187" s="4"/>
      <c r="G187" s="4"/>
      <c r="K187" s="11"/>
    </row>
    <row r="188" spans="5:11">
      <c r="E188" s="4"/>
      <c r="F188" s="4"/>
      <c r="G188" s="4"/>
      <c r="K188" s="11"/>
    </row>
    <row r="189" spans="5:11">
      <c r="E189" s="4"/>
      <c r="F189" s="4"/>
      <c r="G189" s="4"/>
      <c r="K189" s="11"/>
    </row>
    <row r="190" spans="5:11">
      <c r="E190" s="4"/>
      <c r="F190" s="4"/>
      <c r="G190" s="4"/>
      <c r="K190" s="11"/>
    </row>
    <row r="191" spans="5:11">
      <c r="E191" s="4"/>
      <c r="F191" s="4"/>
      <c r="G191" s="4"/>
      <c r="K191" s="11"/>
    </row>
    <row r="192" spans="5:11">
      <c r="E192" s="4"/>
      <c r="F192" s="4"/>
      <c r="G192" s="4"/>
      <c r="K192" s="11"/>
    </row>
    <row r="193" spans="5:11">
      <c r="E193" s="4"/>
      <c r="F193" s="4"/>
      <c r="G193" s="4"/>
      <c r="K193" s="11"/>
    </row>
    <row r="194" spans="5:11">
      <c r="E194" s="4"/>
      <c r="F194" s="4"/>
      <c r="G194" s="4"/>
      <c r="K194" s="11"/>
    </row>
    <row r="195" spans="5:11">
      <c r="E195" s="4"/>
      <c r="F195" s="4"/>
      <c r="G195" s="4"/>
    </row>
    <row r="196" spans="5:11">
      <c r="E196" s="4"/>
      <c r="F196" s="4"/>
      <c r="G196" s="4"/>
    </row>
    <row r="197" spans="5:11">
      <c r="E197" s="4"/>
      <c r="F197" s="4"/>
      <c r="G197" s="4"/>
    </row>
    <row r="198" spans="5:11">
      <c r="E198" s="4"/>
      <c r="F198" s="4"/>
      <c r="G198" s="4"/>
    </row>
    <row r="199" spans="5:11">
      <c r="E199" s="4"/>
      <c r="F199" s="4"/>
      <c r="G199" s="4"/>
    </row>
    <row r="200" spans="5:11">
      <c r="E200" s="4"/>
      <c r="F200" s="4"/>
      <c r="G200" s="4"/>
    </row>
    <row r="201" spans="5:11">
      <c r="E201" s="4"/>
      <c r="F201" s="4"/>
      <c r="G201" s="4"/>
    </row>
    <row r="202" spans="5:11">
      <c r="E202" s="4"/>
      <c r="F202" s="4"/>
      <c r="G202" s="4"/>
    </row>
    <row r="203" spans="5:11">
      <c r="E203" s="4"/>
      <c r="F203" s="4"/>
      <c r="G203" s="4"/>
    </row>
    <row r="204" spans="5:11">
      <c r="E204" s="4"/>
      <c r="F204" s="4"/>
      <c r="G204" s="4"/>
    </row>
    <row r="205" spans="5:11">
      <c r="E205" s="4"/>
      <c r="F205" s="4"/>
      <c r="G205" s="4"/>
    </row>
    <row r="206" spans="5:11">
      <c r="E206" s="4"/>
      <c r="F206" s="4"/>
      <c r="G206" s="4"/>
    </row>
    <row r="207" spans="5:11">
      <c r="E207" s="4"/>
      <c r="F207" s="4"/>
      <c r="G207" s="4"/>
    </row>
    <row r="208" spans="5:11">
      <c r="E208" s="4"/>
      <c r="F208" s="4"/>
      <c r="G208" s="4"/>
    </row>
    <row r="209" spans="5:7">
      <c r="E209" s="4"/>
      <c r="F209" s="4"/>
      <c r="G209" s="4"/>
    </row>
    <row r="210" spans="5:7">
      <c r="E210" s="4"/>
      <c r="F210" s="4"/>
      <c r="G210" s="4"/>
    </row>
    <row r="211" spans="5:7">
      <c r="E211" s="4"/>
      <c r="F211" s="4"/>
      <c r="G211" s="4"/>
    </row>
    <row r="212" spans="5:7">
      <c r="E212" s="4"/>
      <c r="F212" s="4"/>
      <c r="G212" s="4"/>
    </row>
    <row r="213" spans="5:7">
      <c r="E213" s="4"/>
      <c r="F213" s="4"/>
      <c r="G213" s="4"/>
    </row>
    <row r="214" spans="5:7">
      <c r="E214" s="4"/>
      <c r="F214" s="4"/>
      <c r="G214" s="4"/>
    </row>
    <row r="215" spans="5:7">
      <c r="E215" s="4"/>
      <c r="F215" s="4"/>
      <c r="G215" s="4"/>
    </row>
    <row r="216" spans="5:7">
      <c r="E216" s="4"/>
      <c r="F216" s="4"/>
      <c r="G216" s="4"/>
    </row>
    <row r="217" spans="5:7">
      <c r="E217" s="4"/>
      <c r="F217" s="4"/>
      <c r="G217" s="4"/>
    </row>
    <row r="218" spans="5:7">
      <c r="E218" s="4"/>
      <c r="F218" s="4"/>
      <c r="G218" s="4"/>
    </row>
    <row r="219" spans="5:7">
      <c r="E219" s="4"/>
      <c r="F219" s="4"/>
      <c r="G219" s="4"/>
    </row>
    <row r="220" spans="5:7">
      <c r="E220" s="4"/>
      <c r="F220" s="4"/>
      <c r="G220" s="4"/>
    </row>
    <row r="221" spans="5:7">
      <c r="E221" s="4"/>
      <c r="F221" s="4"/>
      <c r="G221" s="4"/>
    </row>
    <row r="222" spans="5:7">
      <c r="E222" s="4"/>
      <c r="F222" s="4"/>
      <c r="G222" s="4"/>
    </row>
    <row r="223" spans="5:7">
      <c r="E223" s="4"/>
      <c r="F223" s="4"/>
      <c r="G223" s="4"/>
    </row>
    <row r="224" spans="5:7">
      <c r="E224" s="4"/>
      <c r="F224" s="4"/>
      <c r="G224" s="4"/>
    </row>
    <row r="225" spans="5:7">
      <c r="E225" s="4"/>
      <c r="F225" s="4"/>
      <c r="G225" s="4"/>
    </row>
    <row r="226" spans="5:7">
      <c r="E226" s="4"/>
      <c r="F226" s="4"/>
      <c r="G226" s="4"/>
    </row>
    <row r="227" spans="5:7">
      <c r="E227" s="4"/>
      <c r="F227" s="4"/>
      <c r="G227" s="4"/>
    </row>
    <row r="228" spans="5:7">
      <c r="E228" s="4"/>
      <c r="F228" s="4"/>
      <c r="G228" s="4"/>
    </row>
    <row r="229" spans="5:7">
      <c r="E229" s="4"/>
      <c r="F229" s="4"/>
      <c r="G229" s="4"/>
    </row>
    <row r="230" spans="5:7">
      <c r="E230" s="4"/>
      <c r="F230" s="4"/>
      <c r="G230" s="4"/>
    </row>
    <row r="231" spans="5:7">
      <c r="E231" s="4"/>
      <c r="F231" s="4"/>
      <c r="G231" s="4"/>
    </row>
    <row r="232" spans="5:7">
      <c r="E232" s="4"/>
      <c r="F232" s="4"/>
      <c r="G232" s="4"/>
    </row>
    <row r="233" spans="5:7">
      <c r="E233" s="4"/>
      <c r="F233" s="4"/>
      <c r="G233" s="4"/>
    </row>
    <row r="234" spans="5:7">
      <c r="E234" s="4"/>
      <c r="F234" s="4"/>
      <c r="G234" s="4"/>
    </row>
    <row r="235" spans="5:7">
      <c r="E235" s="4"/>
      <c r="F235" s="4"/>
      <c r="G235" s="4"/>
    </row>
    <row r="236" spans="5:7">
      <c r="E236" s="4"/>
      <c r="F236" s="4"/>
      <c r="G236" s="4"/>
    </row>
    <row r="237" spans="5:7">
      <c r="E237" s="4"/>
      <c r="F237" s="4"/>
      <c r="G237" s="4"/>
    </row>
    <row r="238" spans="5:7">
      <c r="E238" s="4"/>
      <c r="F238" s="4"/>
      <c r="G238" s="4"/>
    </row>
    <row r="239" spans="5:7">
      <c r="E239" s="4"/>
      <c r="F239" s="4"/>
      <c r="G239" s="4"/>
    </row>
    <row r="240" spans="5:7">
      <c r="E240" s="4"/>
      <c r="F240" s="4"/>
      <c r="G240" s="4"/>
    </row>
    <row r="241" spans="5:7">
      <c r="E241" s="4"/>
      <c r="F241" s="4"/>
      <c r="G241" s="4"/>
    </row>
    <row r="242" spans="5:7">
      <c r="E242" s="4"/>
      <c r="F242" s="4"/>
      <c r="G242" s="4"/>
    </row>
    <row r="243" spans="5:7">
      <c r="E243" s="4"/>
      <c r="F243" s="4"/>
      <c r="G243" s="4"/>
    </row>
    <row r="244" spans="5:7">
      <c r="E244" s="4"/>
      <c r="F244" s="4"/>
      <c r="G244" s="4"/>
    </row>
    <row r="245" spans="5:7">
      <c r="E245" s="4"/>
      <c r="F245" s="4"/>
      <c r="G245" s="4"/>
    </row>
    <row r="246" spans="5:7">
      <c r="E246" s="4"/>
      <c r="F246" s="4"/>
      <c r="G246" s="4"/>
    </row>
    <row r="247" spans="5:7">
      <c r="E247" s="4"/>
      <c r="F247" s="4"/>
      <c r="G247" s="4"/>
    </row>
    <row r="248" spans="5:7">
      <c r="E248" s="4"/>
      <c r="F248" s="4"/>
      <c r="G248" s="4"/>
    </row>
    <row r="249" spans="5:7">
      <c r="E249" s="4"/>
      <c r="F249" s="4"/>
      <c r="G249" s="4"/>
    </row>
    <row r="250" spans="5:7">
      <c r="E250" s="4"/>
      <c r="F250" s="4"/>
      <c r="G250" s="4"/>
    </row>
    <row r="251" spans="5:7">
      <c r="E251" s="4"/>
      <c r="F251" s="4"/>
      <c r="G251" s="4"/>
    </row>
    <row r="252" spans="5:7">
      <c r="E252" s="4"/>
      <c r="F252" s="4"/>
      <c r="G252" s="4"/>
    </row>
    <row r="253" spans="5:7">
      <c r="E253" s="4"/>
      <c r="F253" s="4"/>
      <c r="G253" s="4"/>
    </row>
    <row r="254" spans="5:7">
      <c r="E254" s="4"/>
      <c r="F254" s="4"/>
      <c r="G254" s="4"/>
    </row>
    <row r="255" spans="5:7">
      <c r="E255" s="4"/>
      <c r="F255" s="4"/>
      <c r="G255" s="4"/>
    </row>
    <row r="256" spans="5:7">
      <c r="E256" s="4"/>
      <c r="F256" s="4"/>
      <c r="G256" s="4"/>
    </row>
    <row r="257" spans="5:7">
      <c r="E257" s="4"/>
      <c r="F257" s="4"/>
      <c r="G257" s="4"/>
    </row>
    <row r="258" spans="5:7">
      <c r="E258" s="4"/>
      <c r="F258" s="4"/>
      <c r="G258" s="4"/>
    </row>
    <row r="259" spans="5:7">
      <c r="E259" s="4"/>
      <c r="F259" s="4"/>
      <c r="G259" s="4"/>
    </row>
    <row r="260" spans="5:7">
      <c r="E260" s="4"/>
      <c r="F260" s="4"/>
      <c r="G260" s="4"/>
    </row>
    <row r="261" spans="5:7">
      <c r="E261" s="4"/>
      <c r="F261" s="4"/>
      <c r="G261" s="4"/>
    </row>
    <row r="262" spans="5:7">
      <c r="E262" s="4"/>
      <c r="F262" s="4"/>
      <c r="G262" s="4"/>
    </row>
    <row r="263" spans="5:7">
      <c r="E263" s="4"/>
      <c r="F263" s="4"/>
      <c r="G263" s="4"/>
    </row>
    <row r="264" spans="5:7">
      <c r="E264" s="4"/>
      <c r="F264" s="4"/>
      <c r="G264" s="4"/>
    </row>
    <row r="265" spans="5:7">
      <c r="E265" s="4"/>
      <c r="F265" s="4"/>
      <c r="G265" s="4"/>
    </row>
    <row r="266" spans="5:7">
      <c r="E266" s="4"/>
      <c r="F266" s="4"/>
      <c r="G266" s="4"/>
    </row>
    <row r="267" spans="5:7">
      <c r="E267" s="4"/>
      <c r="F267" s="4"/>
      <c r="G267" s="4"/>
    </row>
    <row r="268" spans="5:7">
      <c r="E268" s="4"/>
      <c r="F268" s="4"/>
      <c r="G268" s="4"/>
    </row>
    <row r="269" spans="5:7">
      <c r="E269" s="4"/>
      <c r="F269" s="4"/>
      <c r="G269" s="4"/>
    </row>
    <row r="270" spans="5:7">
      <c r="E270" s="4"/>
      <c r="F270" s="4"/>
      <c r="G270" s="4"/>
    </row>
    <row r="271" spans="5:7">
      <c r="E271" s="4"/>
      <c r="F271" s="4"/>
      <c r="G271" s="4"/>
    </row>
    <row r="272" spans="5:7">
      <c r="E272" s="4"/>
      <c r="F272" s="4"/>
      <c r="G272" s="4"/>
    </row>
    <row r="273" spans="5:7">
      <c r="E273" s="4"/>
      <c r="F273" s="4"/>
      <c r="G273" s="4"/>
    </row>
    <row r="274" spans="5:7">
      <c r="E274" s="4"/>
      <c r="F274" s="4"/>
      <c r="G274" s="4"/>
    </row>
    <row r="275" spans="5:7">
      <c r="E275" s="4"/>
      <c r="F275" s="4"/>
      <c r="G275" s="4"/>
    </row>
    <row r="276" spans="5:7">
      <c r="E276" s="4"/>
      <c r="F276" s="4"/>
      <c r="G276" s="4"/>
    </row>
    <row r="277" spans="5:7">
      <c r="E277" s="4"/>
      <c r="F277" s="4"/>
      <c r="G277" s="4"/>
    </row>
    <row r="278" spans="5:7">
      <c r="E278" s="4"/>
      <c r="F278" s="4"/>
      <c r="G278" s="4"/>
    </row>
    <row r="279" spans="5:7">
      <c r="E279" s="4"/>
      <c r="F279" s="4"/>
      <c r="G279" s="4"/>
    </row>
    <row r="280" spans="5:7">
      <c r="E280" s="4"/>
      <c r="F280" s="4"/>
      <c r="G280" s="4"/>
    </row>
    <row r="281" spans="5:7">
      <c r="E281" s="4"/>
      <c r="F281" s="4"/>
      <c r="G281" s="4"/>
    </row>
    <row r="282" spans="5:7">
      <c r="E282" s="4"/>
      <c r="F282" s="4"/>
      <c r="G282" s="4"/>
    </row>
    <row r="283" spans="5:7">
      <c r="E283" s="4"/>
      <c r="F283" s="4"/>
      <c r="G283" s="4"/>
    </row>
    <row r="284" spans="5:7">
      <c r="E284" s="4"/>
      <c r="F284" s="4"/>
      <c r="G284" s="4"/>
    </row>
    <row r="285" spans="5:7">
      <c r="E285" s="4"/>
      <c r="F285" s="4"/>
      <c r="G285" s="4"/>
    </row>
    <row r="286" spans="5:7">
      <c r="E286" s="4"/>
      <c r="F286" s="4"/>
      <c r="G286" s="4"/>
    </row>
    <row r="287" spans="5:7">
      <c r="E287" s="4"/>
      <c r="F287" s="4"/>
      <c r="G287" s="4"/>
    </row>
    <row r="288" spans="5:7">
      <c r="E288" s="4"/>
      <c r="F288" s="4"/>
      <c r="G288" s="4"/>
    </row>
    <row r="289" spans="5:7">
      <c r="E289" s="4"/>
      <c r="F289" s="4"/>
      <c r="G289" s="4"/>
    </row>
    <row r="290" spans="5:7">
      <c r="E290" s="4"/>
      <c r="F290" s="4"/>
      <c r="G290" s="4"/>
    </row>
    <row r="291" spans="5:7">
      <c r="E291" s="4"/>
      <c r="F291" s="4"/>
      <c r="G291" s="4"/>
    </row>
    <row r="292" spans="5:7">
      <c r="E292" s="4"/>
      <c r="F292" s="4"/>
      <c r="G292" s="4"/>
    </row>
    <row r="293" spans="5:7">
      <c r="E293" s="4"/>
      <c r="F293" s="4"/>
      <c r="G293" s="4"/>
    </row>
    <row r="294" spans="5:7">
      <c r="E294" s="4"/>
      <c r="F294" s="4"/>
      <c r="G294" s="4"/>
    </row>
    <row r="295" spans="5:7">
      <c r="E295" s="4"/>
      <c r="F295" s="4"/>
      <c r="G295" s="4"/>
    </row>
    <row r="296" spans="5:7">
      <c r="E296" s="4"/>
      <c r="F296" s="4"/>
      <c r="G296" s="4"/>
    </row>
    <row r="297" spans="5:7">
      <c r="E297" s="4"/>
      <c r="F297" s="4"/>
      <c r="G297" s="4"/>
    </row>
    <row r="298" spans="5:7">
      <c r="E298" s="4"/>
      <c r="F298" s="4"/>
      <c r="G298" s="4"/>
    </row>
    <row r="299" spans="5:7">
      <c r="E299" s="4"/>
      <c r="F299" s="4"/>
      <c r="G299" s="4"/>
    </row>
    <row r="300" spans="5:7">
      <c r="E300" s="4"/>
      <c r="F300" s="4"/>
      <c r="G300" s="4"/>
    </row>
    <row r="301" spans="5:7">
      <c r="E301" s="4"/>
      <c r="F301" s="4"/>
      <c r="G301" s="4"/>
    </row>
    <row r="302" spans="5:7">
      <c r="E302" s="4"/>
      <c r="F302" s="4"/>
      <c r="G302" s="4"/>
    </row>
    <row r="303" spans="5:7">
      <c r="E303" s="4"/>
      <c r="F303" s="4"/>
      <c r="G303" s="4"/>
    </row>
    <row r="304" spans="5:7">
      <c r="E304" s="4"/>
      <c r="F304" s="4"/>
      <c r="G304" s="4"/>
    </row>
    <row r="305" spans="5:7">
      <c r="E305" s="4"/>
      <c r="F305" s="4"/>
      <c r="G305" s="4"/>
    </row>
    <row r="306" spans="5:7">
      <c r="E306" s="4"/>
      <c r="F306" s="4"/>
      <c r="G306" s="4"/>
    </row>
    <row r="307" spans="5:7">
      <c r="E307" s="4"/>
      <c r="F307" s="4"/>
      <c r="G307" s="4"/>
    </row>
    <row r="308" spans="5:7">
      <c r="E308" s="4"/>
      <c r="F308" s="4"/>
      <c r="G308" s="4"/>
    </row>
    <row r="309" spans="5:7">
      <c r="E309" s="4"/>
      <c r="F309" s="4"/>
      <c r="G309" s="4"/>
    </row>
    <row r="310" spans="5:7">
      <c r="E310" s="4"/>
      <c r="F310" s="4"/>
      <c r="G310" s="4"/>
    </row>
    <row r="311" spans="5:7">
      <c r="E311" s="4"/>
      <c r="F311" s="4"/>
      <c r="G311" s="4"/>
    </row>
    <row r="312" spans="5:7">
      <c r="E312" s="4"/>
      <c r="F312" s="4"/>
      <c r="G312" s="4"/>
    </row>
    <row r="313" spans="5:7">
      <c r="E313" s="4"/>
      <c r="F313" s="4"/>
      <c r="G313" s="4"/>
    </row>
    <row r="314" spans="5:7">
      <c r="F314" s="4"/>
      <c r="G314" s="4"/>
    </row>
    <row r="315" spans="5:7">
      <c r="F315" s="4"/>
      <c r="G315" s="4"/>
    </row>
    <row r="316" spans="5:7">
      <c r="F316" s="4"/>
      <c r="G316" s="4"/>
    </row>
    <row r="317" spans="5:7">
      <c r="F317" s="4"/>
      <c r="G317" s="4"/>
    </row>
    <row r="318" spans="5:7">
      <c r="F318" s="4"/>
      <c r="G318" s="4"/>
    </row>
    <row r="319" spans="5:7">
      <c r="F319" s="4"/>
      <c r="G319" s="4"/>
    </row>
    <row r="320" spans="5:7">
      <c r="F320" s="4"/>
      <c r="G320" s="4"/>
    </row>
    <row r="321" spans="6:7">
      <c r="F321" s="4"/>
      <c r="G321" s="4"/>
    </row>
    <row r="322" spans="6:7">
      <c r="F322" s="4"/>
      <c r="G322" s="4"/>
    </row>
    <row r="323" spans="6:7">
      <c r="F323" s="4"/>
      <c r="G323" s="4"/>
    </row>
    <row r="324" spans="6:7">
      <c r="F324" s="4"/>
      <c r="G324" s="4"/>
    </row>
    <row r="325" spans="6:7">
      <c r="F325" s="4"/>
      <c r="G325" s="4"/>
    </row>
    <row r="326" spans="6:7">
      <c r="F326" s="4"/>
      <c r="G326" s="4"/>
    </row>
    <row r="327" spans="6:7">
      <c r="F327" s="4"/>
      <c r="G327" s="4"/>
    </row>
    <row r="328" spans="6:7">
      <c r="F328" s="4"/>
      <c r="G328" s="4"/>
    </row>
    <row r="329" spans="6:7">
      <c r="F329" s="4"/>
      <c r="G329" s="4"/>
    </row>
    <row r="330" spans="6:7">
      <c r="F330" s="4"/>
      <c r="G330" s="4"/>
    </row>
    <row r="331" spans="6:7">
      <c r="F331" s="4"/>
      <c r="G331" s="4"/>
    </row>
    <row r="332" spans="6:7">
      <c r="F332" s="4"/>
      <c r="G332" s="4"/>
    </row>
    <row r="333" spans="6:7">
      <c r="F333" s="4"/>
      <c r="G333" s="4"/>
    </row>
    <row r="334" spans="6:7">
      <c r="F334" s="4"/>
      <c r="G334" s="4"/>
    </row>
    <row r="335" spans="6:7">
      <c r="F335" s="4"/>
      <c r="G335" s="4"/>
    </row>
    <row r="336" spans="6:7">
      <c r="F336" s="4"/>
      <c r="G336" s="4"/>
    </row>
    <row r="337" spans="6:7">
      <c r="F337" s="4"/>
      <c r="G337" s="4"/>
    </row>
    <row r="338" spans="6:7">
      <c r="F338" s="4"/>
      <c r="G338" s="4"/>
    </row>
    <row r="339" spans="6:7">
      <c r="F339" s="4"/>
      <c r="G339" s="4"/>
    </row>
    <row r="340" spans="6:7">
      <c r="F340" s="4"/>
      <c r="G340" s="4"/>
    </row>
    <row r="341" spans="6:7">
      <c r="F341" s="4"/>
      <c r="G341" s="4"/>
    </row>
    <row r="342" spans="6:7">
      <c r="F342" s="4"/>
      <c r="G342" s="4"/>
    </row>
    <row r="343" spans="6:7">
      <c r="F343" s="4"/>
      <c r="G343" s="4"/>
    </row>
    <row r="344" spans="6:7">
      <c r="F344" s="4"/>
      <c r="G344" s="4"/>
    </row>
    <row r="345" spans="6:7">
      <c r="F345" s="4"/>
      <c r="G345" s="4"/>
    </row>
    <row r="346" spans="6:7">
      <c r="F346" s="4"/>
      <c r="G346" s="4"/>
    </row>
    <row r="347" spans="6:7">
      <c r="F347" s="4"/>
      <c r="G347" s="4"/>
    </row>
    <row r="348" spans="6:7">
      <c r="F348" s="4"/>
      <c r="G348" s="4"/>
    </row>
    <row r="349" spans="6:7">
      <c r="F349" s="4"/>
      <c r="G349" s="4"/>
    </row>
    <row r="350" spans="6:7">
      <c r="F350" s="4"/>
      <c r="G350" s="4"/>
    </row>
    <row r="351" spans="6:7">
      <c r="F351" s="4"/>
      <c r="G351" s="4"/>
    </row>
    <row r="352" spans="6:7">
      <c r="F352" s="4"/>
      <c r="G352" s="4"/>
    </row>
    <row r="353" spans="6:7">
      <c r="F353" s="4"/>
      <c r="G353" s="4"/>
    </row>
    <row r="354" spans="6:7">
      <c r="F354" s="4"/>
      <c r="G354" s="4"/>
    </row>
    <row r="355" spans="6:7">
      <c r="F355" s="4"/>
      <c r="G355" s="4"/>
    </row>
    <row r="356" spans="6:7">
      <c r="F356" s="4"/>
      <c r="G356" s="4"/>
    </row>
    <row r="357" spans="6:7">
      <c r="F357" s="4"/>
      <c r="G357" s="4"/>
    </row>
    <row r="358" spans="6:7">
      <c r="F358" s="4"/>
      <c r="G358" s="4"/>
    </row>
    <row r="359" spans="6:7">
      <c r="F359" s="4"/>
      <c r="G359" s="4"/>
    </row>
    <row r="360" spans="6:7">
      <c r="F360" s="4"/>
      <c r="G360" s="4"/>
    </row>
    <row r="361" spans="6:7">
      <c r="F361" s="4"/>
      <c r="G361" s="4"/>
    </row>
    <row r="362" spans="6:7">
      <c r="F362" s="4"/>
      <c r="G362" s="4"/>
    </row>
    <row r="363" spans="6:7">
      <c r="F363" s="4"/>
      <c r="G363" s="4"/>
    </row>
    <row r="364" spans="6:7">
      <c r="F364" s="4"/>
      <c r="G364" s="4"/>
    </row>
    <row r="365" spans="6:7">
      <c r="F365" s="4"/>
      <c r="G365" s="4"/>
    </row>
    <row r="366" spans="6:7">
      <c r="F366" s="4"/>
      <c r="G366" s="4"/>
    </row>
    <row r="367" spans="6:7">
      <c r="F367" s="4"/>
      <c r="G367" s="4"/>
    </row>
    <row r="368" spans="6:7">
      <c r="F368" s="4"/>
      <c r="G368" s="4"/>
    </row>
    <row r="369" spans="6:7">
      <c r="F369" s="4"/>
      <c r="G369" s="4"/>
    </row>
    <row r="370" spans="6:7">
      <c r="F370" s="4"/>
      <c r="G370" s="4"/>
    </row>
    <row r="371" spans="6:7">
      <c r="F371" s="4"/>
      <c r="G371" s="4"/>
    </row>
    <row r="372" spans="6:7">
      <c r="F372" s="4"/>
      <c r="G372" s="4"/>
    </row>
    <row r="373" spans="6:7">
      <c r="F373" s="4"/>
      <c r="G373" s="4"/>
    </row>
    <row r="374" spans="6:7">
      <c r="F374" s="4"/>
      <c r="G374" s="4"/>
    </row>
    <row r="375" spans="6:7">
      <c r="F375" s="4"/>
      <c r="G375" s="4"/>
    </row>
    <row r="376" spans="6:7">
      <c r="F376" s="4"/>
      <c r="G376" s="4"/>
    </row>
    <row r="377" spans="6:7">
      <c r="F377" s="4"/>
      <c r="G377" s="4"/>
    </row>
    <row r="378" spans="6:7">
      <c r="F378" s="4"/>
      <c r="G378" s="4"/>
    </row>
    <row r="379" spans="6:7">
      <c r="F379" s="4"/>
      <c r="G379" s="4"/>
    </row>
  </sheetData>
  <mergeCells count="8">
    <mergeCell ref="J2:M2"/>
    <mergeCell ref="J6:K6"/>
    <mergeCell ref="J11:M11"/>
    <mergeCell ref="A26:B26"/>
    <mergeCell ref="A20:G20"/>
    <mergeCell ref="A2:G2"/>
    <mergeCell ref="A8:C8"/>
    <mergeCell ref="A17:D17"/>
  </mergeCells>
  <phoneticPr fontId="2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48E7-8A7B-4776-80B9-E7F2C723BD05}">
  <dimension ref="A1:M444"/>
  <sheetViews>
    <sheetView topLeftCell="A93" workbookViewId="0">
      <selection activeCell="A67" sqref="A67"/>
    </sheetView>
  </sheetViews>
  <sheetFormatPr defaultColWidth="8.85546875" defaultRowHeight="13.9"/>
  <cols>
    <col min="1" max="1" width="35.140625" style="1" customWidth="1"/>
    <col min="2" max="2" width="16.140625" style="1" customWidth="1"/>
    <col min="3" max="3" width="17.28515625" style="1" customWidth="1"/>
    <col min="4" max="4" width="21.42578125" style="1" bestFit="1" customWidth="1"/>
    <col min="5" max="5" width="14.140625" style="1" bestFit="1" customWidth="1"/>
    <col min="6" max="6" width="14.85546875" style="1" bestFit="1" customWidth="1"/>
    <col min="7" max="8" width="14.140625" style="1" bestFit="1" customWidth="1"/>
    <col min="9" max="9" width="8.85546875" style="1"/>
    <col min="10" max="10" width="8.7109375" style="1" customWidth="1"/>
    <col min="11" max="11" width="12.42578125" style="1" bestFit="1" customWidth="1"/>
    <col min="12" max="12" width="13.140625" style="1" bestFit="1" customWidth="1"/>
    <col min="13" max="13" width="13.7109375" style="1" bestFit="1" customWidth="1"/>
    <col min="14" max="14" width="15.140625" style="1" bestFit="1" customWidth="1"/>
    <col min="15" max="15" width="9.42578125" style="1" bestFit="1" customWidth="1"/>
    <col min="16" max="16384" width="8.85546875" style="1"/>
  </cols>
  <sheetData>
    <row r="1" spans="1:13">
      <c r="A1" s="1" t="s">
        <v>0</v>
      </c>
    </row>
    <row r="2" spans="1:13" ht="28.7" customHeight="1">
      <c r="A2" s="61" t="s">
        <v>63</v>
      </c>
      <c r="B2" s="61"/>
      <c r="C2" s="61"/>
      <c r="D2" s="61"/>
      <c r="E2" s="61"/>
      <c r="F2" s="61"/>
      <c r="G2" s="61"/>
      <c r="H2" s="61"/>
      <c r="I2" s="50" t="s">
        <v>15</v>
      </c>
      <c r="J2" s="50" t="s">
        <v>15</v>
      </c>
      <c r="K2" s="51">
        <v>9</v>
      </c>
      <c r="L2" s="15"/>
      <c r="M2" s="15"/>
    </row>
    <row r="3" spans="1:13">
      <c r="A3" s="60" t="s">
        <v>64</v>
      </c>
      <c r="B3" s="60"/>
      <c r="C3" s="60"/>
      <c r="D3" s="29"/>
      <c r="E3" s="29"/>
      <c r="F3" s="30" t="s">
        <v>65</v>
      </c>
      <c r="G3" s="30" t="s">
        <v>66</v>
      </c>
      <c r="H3" s="30" t="s">
        <v>67</v>
      </c>
    </row>
    <row r="4" spans="1:13">
      <c r="A4" s="2" t="s">
        <v>66</v>
      </c>
      <c r="F4" s="4"/>
      <c r="G4" s="4"/>
    </row>
    <row r="5" spans="1:13" ht="15.6">
      <c r="A5" s="1" t="s">
        <v>68</v>
      </c>
      <c r="F5" s="37"/>
      <c r="G5" s="37">
        <v>9100000</v>
      </c>
      <c r="H5" s="4">
        <f>G5*15/115</f>
        <v>1186956.5217391304</v>
      </c>
      <c r="I5" s="50" t="s">
        <v>15</v>
      </c>
    </row>
    <row r="6" spans="1:13">
      <c r="A6" s="1" t="s">
        <v>69</v>
      </c>
      <c r="F6" s="37"/>
      <c r="G6" s="37">
        <f>IF(Schedules!G22&lt;0,-Schedules!G22,0)</f>
        <v>0</v>
      </c>
      <c r="H6" s="4"/>
    </row>
    <row r="7" spans="1:13">
      <c r="F7" s="37"/>
      <c r="G7" s="37"/>
      <c r="H7" s="4"/>
    </row>
    <row r="8" spans="1:13">
      <c r="A8" s="2" t="s">
        <v>65</v>
      </c>
      <c r="F8" s="37"/>
      <c r="G8" s="37"/>
      <c r="H8" s="4"/>
    </row>
    <row r="9" spans="1:13">
      <c r="A9" s="1" t="s">
        <v>70</v>
      </c>
      <c r="F9" s="37"/>
      <c r="G9" s="37"/>
      <c r="H9" s="4"/>
    </row>
    <row r="10" spans="1:13" ht="15.6">
      <c r="A10" s="9" t="s">
        <v>33</v>
      </c>
      <c r="F10" s="37">
        <f>Schedules!F4</f>
        <v>495864.93079761945</v>
      </c>
      <c r="G10" s="50" t="s">
        <v>15</v>
      </c>
      <c r="H10" s="4">
        <f>-F10*0/115</f>
        <v>0</v>
      </c>
      <c r="I10" s="50" t="s">
        <v>15</v>
      </c>
    </row>
    <row r="11" spans="1:13" ht="15.6">
      <c r="A11" s="9" t="s">
        <v>71</v>
      </c>
      <c r="F11" s="37">
        <f>Schedules!G4</f>
        <v>33244.634279143509</v>
      </c>
      <c r="G11" s="50" t="s">
        <v>15</v>
      </c>
      <c r="H11" s="4">
        <f>-F11*15/115</f>
        <v>-4336.2566451056746</v>
      </c>
      <c r="I11" s="50" t="s">
        <v>15</v>
      </c>
    </row>
    <row r="12" spans="1:13">
      <c r="A12" s="1" t="s">
        <v>72</v>
      </c>
      <c r="F12" s="37"/>
      <c r="G12" s="37"/>
      <c r="H12" s="4"/>
    </row>
    <row r="13" spans="1:13" ht="15.6">
      <c r="C13" s="22">
        <v>0.03</v>
      </c>
      <c r="D13" s="10" t="s">
        <v>73</v>
      </c>
      <c r="E13" s="44">
        <f>G5</f>
        <v>9100000</v>
      </c>
      <c r="F13" s="37">
        <f>Schedules!M17</f>
        <v>307807.5</v>
      </c>
      <c r="G13" s="50" t="s">
        <v>15</v>
      </c>
      <c r="H13" s="4">
        <f t="shared" ref="H13" si="0">-F13*15/115</f>
        <v>-40148.804347826088</v>
      </c>
      <c r="I13" s="50" t="s">
        <v>15</v>
      </c>
    </row>
    <row r="14" spans="1:13">
      <c r="A14" s="10" t="s">
        <v>74</v>
      </c>
      <c r="F14" s="37"/>
      <c r="G14" s="37"/>
      <c r="H14" s="4"/>
    </row>
    <row r="15" spans="1:13" ht="15.6">
      <c r="A15" s="9" t="s">
        <v>75</v>
      </c>
      <c r="F15" s="37">
        <v>425000</v>
      </c>
      <c r="G15" s="50" t="s">
        <v>15</v>
      </c>
      <c r="H15" s="4">
        <f t="shared" ref="H15" si="1">-F15*15/115</f>
        <v>-55434.782608695656</v>
      </c>
      <c r="I15" s="50" t="s">
        <v>15</v>
      </c>
    </row>
    <row r="16" spans="1:13" ht="15.6">
      <c r="A16" s="9" t="s">
        <v>76</v>
      </c>
      <c r="F16" s="37">
        <v>124897.5</v>
      </c>
      <c r="G16" s="50" t="s">
        <v>15</v>
      </c>
      <c r="H16" s="4">
        <f>-F16*0/115</f>
        <v>0</v>
      </c>
      <c r="I16" s="50" t="s">
        <v>15</v>
      </c>
    </row>
    <row r="17" spans="1:11" ht="15.6">
      <c r="A17" s="9" t="s">
        <v>77</v>
      </c>
      <c r="F17" s="37">
        <f>IF(Schedules!G22&lt;0,0,Schedules!G22)</f>
        <v>1087036.6781375029</v>
      </c>
      <c r="G17" s="50" t="s">
        <v>15</v>
      </c>
      <c r="H17" s="4"/>
    </row>
    <row r="18" spans="1:11">
      <c r="A18" s="24" t="s">
        <v>78</v>
      </c>
      <c r="B18" s="25"/>
      <c r="C18" s="25"/>
      <c r="D18" s="25"/>
      <c r="E18" s="25"/>
      <c r="F18" s="43">
        <f>SUM(F9:F17)</f>
        <v>2473851.2432142654</v>
      </c>
      <c r="G18" s="37"/>
      <c r="H18" s="4"/>
    </row>
    <row r="19" spans="1:11">
      <c r="F19" s="37"/>
      <c r="G19" s="37"/>
      <c r="H19" s="4"/>
    </row>
    <row r="20" spans="1:11">
      <c r="A20" s="2" t="s">
        <v>79</v>
      </c>
      <c r="F20" s="4"/>
      <c r="G20" s="4"/>
      <c r="H20" s="4"/>
    </row>
    <row r="21" spans="1:11">
      <c r="A21" s="1" t="s">
        <v>80</v>
      </c>
      <c r="F21" s="26">
        <f>F29-F18</f>
        <v>6626148.7567857346</v>
      </c>
      <c r="G21" s="4"/>
      <c r="H21" s="4"/>
    </row>
    <row r="22" spans="1:11" ht="15.6">
      <c r="A22" s="9" t="s">
        <v>81</v>
      </c>
      <c r="E22" s="4">
        <v>8946765.3200000003</v>
      </c>
      <c r="F22" s="50" t="s">
        <v>15</v>
      </c>
      <c r="G22" s="50" t="s">
        <v>15</v>
      </c>
      <c r="H22" s="4"/>
    </row>
    <row r="23" spans="1:11">
      <c r="A23" s="9" t="s">
        <v>82</v>
      </c>
      <c r="E23" s="4"/>
      <c r="F23" s="4"/>
      <c r="G23" s="4"/>
      <c r="H23" s="4"/>
    </row>
    <row r="24" spans="1:11">
      <c r="B24" s="1">
        <f>Distribution!B19-Distribution!B18</f>
        <v>194</v>
      </c>
      <c r="C24" s="1" t="s">
        <v>83</v>
      </c>
      <c r="D24" s="27">
        <v>0.14000000000000001</v>
      </c>
      <c r="E24" s="4">
        <v>0</v>
      </c>
      <c r="F24" s="4"/>
      <c r="G24" s="4"/>
      <c r="H24" s="4"/>
    </row>
    <row r="25" spans="1:11">
      <c r="E25" s="13">
        <f>E22+E24</f>
        <v>8946765.3200000003</v>
      </c>
      <c r="F25" s="4"/>
      <c r="G25" s="4"/>
      <c r="H25" s="4"/>
    </row>
    <row r="26" spans="1:11">
      <c r="A26" s="1" t="s">
        <v>84</v>
      </c>
      <c r="E26" s="5"/>
      <c r="F26" s="4"/>
      <c r="G26" s="4"/>
      <c r="H26" s="4"/>
    </row>
    <row r="27" spans="1:11" ht="15.6">
      <c r="A27" s="1" t="s">
        <v>85</v>
      </c>
      <c r="E27" s="50" t="s">
        <v>15</v>
      </c>
      <c r="F27" s="50" t="s">
        <v>15</v>
      </c>
      <c r="G27" s="4"/>
      <c r="H27" s="4"/>
    </row>
    <row r="28" spans="1:11">
      <c r="E28" s="5"/>
      <c r="F28" s="5"/>
      <c r="G28" s="5"/>
      <c r="H28" s="5"/>
    </row>
    <row r="29" spans="1:11">
      <c r="A29" s="59" t="s">
        <v>40</v>
      </c>
      <c r="B29" s="59"/>
      <c r="C29" s="59"/>
      <c r="D29" s="59"/>
      <c r="E29" s="59"/>
      <c r="F29" s="6">
        <f>G29</f>
        <v>9100000</v>
      </c>
      <c r="G29" s="6">
        <f>SUM(G4:G28)</f>
        <v>9100000</v>
      </c>
      <c r="H29" s="4"/>
    </row>
    <row r="30" spans="1:11" ht="14.45" thickTop="1">
      <c r="E30" s="4"/>
      <c r="F30" s="4"/>
      <c r="G30" s="4"/>
    </row>
    <row r="31" spans="1:11" ht="31.35" customHeight="1">
      <c r="A31" s="62" t="s">
        <v>86</v>
      </c>
      <c r="B31" s="62"/>
      <c r="C31" s="62"/>
      <c r="D31" s="62"/>
      <c r="E31" s="62"/>
      <c r="F31" s="62"/>
      <c r="G31" s="62"/>
      <c r="H31" s="62"/>
      <c r="I31" s="50" t="s">
        <v>15</v>
      </c>
      <c r="J31" s="50" t="s">
        <v>15</v>
      </c>
      <c r="K31" s="51">
        <v>10</v>
      </c>
    </row>
    <row r="32" spans="1:11">
      <c r="A32" s="60" t="s">
        <v>64</v>
      </c>
      <c r="B32" s="60"/>
      <c r="C32" s="60"/>
      <c r="D32" s="29"/>
      <c r="E32" s="29"/>
      <c r="F32" s="28" t="s">
        <v>65</v>
      </c>
      <c r="G32" s="28" t="s">
        <v>66</v>
      </c>
      <c r="H32" s="30" t="s">
        <v>67</v>
      </c>
    </row>
    <row r="33" spans="1:9">
      <c r="A33" s="2" t="s">
        <v>66</v>
      </c>
      <c r="F33" s="4"/>
      <c r="G33" s="4"/>
    </row>
    <row r="34" spans="1:9" ht="15.6">
      <c r="A34" s="1" t="s">
        <v>87</v>
      </c>
      <c r="F34" s="37"/>
      <c r="G34" s="37">
        <v>3500000</v>
      </c>
      <c r="H34" s="4">
        <f>G34*15/115</f>
        <v>456521.73913043475</v>
      </c>
      <c r="I34" s="50" t="s">
        <v>15</v>
      </c>
    </row>
    <row r="35" spans="1:9">
      <c r="A35" s="1" t="s">
        <v>69</v>
      </c>
      <c r="F35" s="37"/>
      <c r="G35" s="37">
        <f>IF(Schedules!G23&lt;0,-Schedules!G23,0)</f>
        <v>0</v>
      </c>
      <c r="H35" s="4"/>
    </row>
    <row r="36" spans="1:9">
      <c r="F36" s="37"/>
      <c r="G36" s="37"/>
      <c r="H36" s="4"/>
    </row>
    <row r="37" spans="1:9">
      <c r="A37" s="2" t="s">
        <v>65</v>
      </c>
      <c r="F37" s="37"/>
      <c r="G37" s="37"/>
      <c r="H37" s="4"/>
    </row>
    <row r="38" spans="1:9">
      <c r="A38" s="1" t="s">
        <v>70</v>
      </c>
      <c r="F38" s="37"/>
      <c r="G38" s="37"/>
      <c r="H38" s="4"/>
    </row>
    <row r="39" spans="1:9" ht="15.6">
      <c r="A39" s="9" t="s">
        <v>33</v>
      </c>
      <c r="F39" s="37">
        <f>Schedules!F5</f>
        <v>190717.28107600749</v>
      </c>
      <c r="G39" s="50" t="s">
        <v>15</v>
      </c>
      <c r="H39" s="4">
        <f>-F39*0/115</f>
        <v>0</v>
      </c>
      <c r="I39" s="50" t="s">
        <v>15</v>
      </c>
    </row>
    <row r="40" spans="1:9" ht="15.6">
      <c r="A40" s="9" t="s">
        <v>71</v>
      </c>
      <c r="F40" s="37">
        <f>Schedules!G5</f>
        <v>12786.39779967058</v>
      </c>
      <c r="G40" s="50" t="s">
        <v>15</v>
      </c>
      <c r="H40" s="4">
        <f>-F40*15/115</f>
        <v>-1667.7910173483365</v>
      </c>
      <c r="I40" s="50" t="s">
        <v>15</v>
      </c>
    </row>
    <row r="41" spans="1:9">
      <c r="A41" s="1" t="s">
        <v>72</v>
      </c>
      <c r="F41" s="37"/>
      <c r="G41" s="37"/>
      <c r="H41" s="4"/>
    </row>
    <row r="42" spans="1:9" ht="15.6">
      <c r="C42" s="22">
        <v>0.1</v>
      </c>
      <c r="D42" s="10" t="s">
        <v>88</v>
      </c>
      <c r="E42" s="23">
        <f>G34</f>
        <v>3500000</v>
      </c>
      <c r="F42" s="37">
        <f>Schedules!M24</f>
        <v>394625</v>
      </c>
      <c r="G42" s="50" t="s">
        <v>15</v>
      </c>
      <c r="H42" s="4">
        <f t="shared" ref="H42" si="2">-F42*15/115</f>
        <v>-51472.82608695652</v>
      </c>
      <c r="I42" s="50" t="s">
        <v>15</v>
      </c>
    </row>
    <row r="43" spans="1:9">
      <c r="A43" s="10" t="s">
        <v>74</v>
      </c>
      <c r="F43" s="37"/>
      <c r="G43" s="37"/>
      <c r="H43" s="4"/>
    </row>
    <row r="44" spans="1:9" ht="15.6">
      <c r="A44" s="9" t="s">
        <v>89</v>
      </c>
      <c r="F44" s="37">
        <f>Schedules!M4</f>
        <v>32563.412579911575</v>
      </c>
      <c r="G44" s="50" t="s">
        <v>15</v>
      </c>
      <c r="H44" s="4">
        <f t="shared" ref="H44:H45" si="3">-F44*15/115</f>
        <v>-4247.4016408580319</v>
      </c>
      <c r="I44" s="50" t="s">
        <v>15</v>
      </c>
    </row>
    <row r="45" spans="1:9" ht="15.6">
      <c r="A45" s="9" t="s">
        <v>90</v>
      </c>
      <c r="F45" s="37">
        <v>28612.77</v>
      </c>
      <c r="G45" s="50" t="s">
        <v>15</v>
      </c>
      <c r="H45" s="4">
        <f t="shared" si="3"/>
        <v>-3732.1004347826088</v>
      </c>
      <c r="I45" s="50" t="s">
        <v>15</v>
      </c>
    </row>
    <row r="46" spans="1:9" ht="15.6">
      <c r="A46" s="9" t="s">
        <v>77</v>
      </c>
      <c r="F46" s="37">
        <f>IF(Schedules!G23&lt;0,0,Schedules!G23)</f>
        <v>395401.61995048926</v>
      </c>
      <c r="G46" s="50" t="s">
        <v>15</v>
      </c>
      <c r="H46" s="4"/>
    </row>
    <row r="47" spans="1:9">
      <c r="A47" s="24" t="s">
        <v>78</v>
      </c>
      <c r="B47" s="25"/>
      <c r="C47" s="25"/>
      <c r="D47" s="25"/>
      <c r="E47" s="25"/>
      <c r="F47" s="43">
        <f>SUM(F38:F46)</f>
        <v>1054706.4814060789</v>
      </c>
      <c r="G47" s="37"/>
      <c r="H47" s="4"/>
    </row>
    <row r="48" spans="1:9">
      <c r="F48" s="37"/>
      <c r="G48" s="37"/>
      <c r="H48" s="4"/>
    </row>
    <row r="49" spans="1:11" ht="15.6">
      <c r="A49" s="2" t="s">
        <v>79</v>
      </c>
      <c r="C49" s="50" t="s">
        <v>15</v>
      </c>
      <c r="F49" s="37"/>
      <c r="G49" s="4"/>
      <c r="H49" s="4"/>
    </row>
    <row r="50" spans="1:11">
      <c r="A50" s="1" t="s">
        <v>91</v>
      </c>
      <c r="F50" s="26">
        <f>F57-F47</f>
        <v>2445293.5185939213</v>
      </c>
      <c r="G50" s="4"/>
      <c r="H50" s="4"/>
    </row>
    <row r="51" spans="1:11" ht="15.6">
      <c r="A51" s="9" t="s">
        <v>81</v>
      </c>
      <c r="E51" s="4">
        <v>3203046.89</v>
      </c>
      <c r="F51" s="50" t="s">
        <v>15</v>
      </c>
      <c r="G51" s="50" t="s">
        <v>15</v>
      </c>
      <c r="H51" s="4"/>
    </row>
    <row r="52" spans="1:11">
      <c r="A52" s="9" t="s">
        <v>82</v>
      </c>
      <c r="E52" s="4"/>
      <c r="F52" s="4"/>
      <c r="G52" s="4"/>
      <c r="H52" s="4"/>
    </row>
    <row r="53" spans="1:11">
      <c r="B53" s="1">
        <f>Distribution!B19-Distribution!B18</f>
        <v>194</v>
      </c>
      <c r="C53" s="1" t="s">
        <v>83</v>
      </c>
      <c r="D53" s="27">
        <v>0.16500000000000001</v>
      </c>
      <c r="E53" s="4">
        <f>E51*(D53/365*B53)</f>
        <v>280902.82451753423</v>
      </c>
      <c r="F53" s="4"/>
      <c r="G53" s="4"/>
      <c r="H53" s="4"/>
    </row>
    <row r="54" spans="1:11">
      <c r="E54" s="13">
        <f>E51+E53</f>
        <v>3483949.7145175342</v>
      </c>
      <c r="F54" s="4"/>
      <c r="G54" s="4"/>
      <c r="H54" s="4"/>
    </row>
    <row r="55" spans="1:11">
      <c r="A55" s="1" t="s">
        <v>92</v>
      </c>
      <c r="E55" s="5"/>
      <c r="F55" s="4"/>
      <c r="G55" s="4"/>
      <c r="H55" s="4"/>
    </row>
    <row r="56" spans="1:11" ht="15.6">
      <c r="B56" s="50" t="s">
        <v>15</v>
      </c>
      <c r="C56" s="50" t="s">
        <v>15</v>
      </c>
      <c r="D56" s="50" t="s">
        <v>15</v>
      </c>
      <c r="E56" s="4"/>
      <c r="F56" s="4"/>
      <c r="G56" s="4"/>
      <c r="H56" s="4"/>
    </row>
    <row r="57" spans="1:11" ht="14.45" thickBot="1">
      <c r="A57" s="59" t="s">
        <v>40</v>
      </c>
      <c r="B57" s="59"/>
      <c r="C57" s="59"/>
      <c r="D57" s="59"/>
      <c r="E57" s="59"/>
      <c r="F57" s="6">
        <f>G57</f>
        <v>3500000</v>
      </c>
      <c r="G57" s="6">
        <f>SUM(G33:G56)</f>
        <v>3500000</v>
      </c>
      <c r="H57" s="4"/>
    </row>
    <row r="58" spans="1:11" ht="14.45" thickTop="1">
      <c r="E58" s="4"/>
      <c r="F58" s="4"/>
      <c r="G58" s="4"/>
    </row>
    <row r="59" spans="1:11" ht="31.7" customHeight="1">
      <c r="A59" s="62" t="s">
        <v>93</v>
      </c>
      <c r="B59" s="62"/>
      <c r="C59" s="62"/>
      <c r="D59" s="62"/>
      <c r="E59" s="62"/>
      <c r="F59" s="62"/>
      <c r="G59" s="62"/>
      <c r="H59" s="62"/>
      <c r="I59" s="50" t="s">
        <v>15</v>
      </c>
      <c r="J59" s="50" t="s">
        <v>15</v>
      </c>
      <c r="K59" s="51">
        <v>8</v>
      </c>
    </row>
    <row r="60" spans="1:11">
      <c r="A60" s="60" t="s">
        <v>64</v>
      </c>
      <c r="B60" s="60"/>
      <c r="C60" s="60"/>
      <c r="D60" s="29"/>
      <c r="E60" s="29"/>
      <c r="F60" s="28" t="s">
        <v>65</v>
      </c>
      <c r="G60" s="28" t="s">
        <v>66</v>
      </c>
      <c r="H60" s="30" t="s">
        <v>67</v>
      </c>
    </row>
    <row r="61" spans="1:11">
      <c r="A61" s="2" t="s">
        <v>66</v>
      </c>
      <c r="F61" s="37"/>
      <c r="G61" s="37"/>
      <c r="H61" s="4"/>
    </row>
    <row r="62" spans="1:11" ht="15.6">
      <c r="A62" s="1" t="s">
        <v>94</v>
      </c>
      <c r="F62" s="37"/>
      <c r="G62" s="37">
        <v>1150000</v>
      </c>
      <c r="H62" s="37">
        <f>G62*15/115</f>
        <v>150000</v>
      </c>
      <c r="I62" s="50" t="s">
        <v>15</v>
      </c>
    </row>
    <row r="63" spans="1:11">
      <c r="A63" s="1" t="s">
        <v>69</v>
      </c>
      <c r="F63" s="37"/>
      <c r="G63" s="37">
        <f>IF(Schedules!G24&lt;0,-Schedules!G24,0)</f>
        <v>0</v>
      </c>
      <c r="H63" s="4"/>
    </row>
    <row r="64" spans="1:11">
      <c r="F64" s="37"/>
      <c r="G64" s="37"/>
      <c r="H64" s="4"/>
    </row>
    <row r="65" spans="1:9">
      <c r="A65" s="2" t="s">
        <v>65</v>
      </c>
      <c r="F65" s="37"/>
      <c r="G65" s="37"/>
      <c r="H65" s="4"/>
    </row>
    <row r="66" spans="1:9">
      <c r="A66" s="1" t="s">
        <v>70</v>
      </c>
      <c r="F66" s="37"/>
      <c r="G66" s="37"/>
      <c r="H66" s="4"/>
    </row>
    <row r="67" spans="1:9" ht="15.6">
      <c r="A67" s="9" t="s">
        <v>33</v>
      </c>
      <c r="F67" s="37">
        <f>Schedules!F6</f>
        <v>62664.249496402466</v>
      </c>
      <c r="G67" s="50" t="s">
        <v>15</v>
      </c>
      <c r="H67" s="4">
        <f>-F67*0/115</f>
        <v>0</v>
      </c>
      <c r="I67" s="50" t="s">
        <v>15</v>
      </c>
    </row>
    <row r="68" spans="1:9" ht="15.6">
      <c r="A68" s="9" t="s">
        <v>71</v>
      </c>
      <c r="F68" s="37">
        <f>Schedules!G6</f>
        <v>4201.2449913203336</v>
      </c>
      <c r="G68" s="50" t="s">
        <v>15</v>
      </c>
      <c r="H68" s="4">
        <f>-F68*15/115</f>
        <v>-547.98847712873919</v>
      </c>
      <c r="I68" s="50" t="s">
        <v>15</v>
      </c>
    </row>
    <row r="69" spans="1:9">
      <c r="A69" s="1" t="s">
        <v>72</v>
      </c>
      <c r="F69" s="37"/>
      <c r="G69" s="37"/>
      <c r="H69" s="4"/>
    </row>
    <row r="70" spans="1:9" ht="15.6">
      <c r="C70" s="22">
        <v>0.1</v>
      </c>
      <c r="D70" s="10" t="s">
        <v>88</v>
      </c>
      <c r="E70" s="23">
        <f>G62</f>
        <v>1150000</v>
      </c>
      <c r="F70" s="37">
        <f>Schedules!M31</f>
        <v>129662.5</v>
      </c>
      <c r="G70" s="50" t="s">
        <v>15</v>
      </c>
      <c r="H70" s="4">
        <f t="shared" ref="H70" si="4">-F70*15/115</f>
        <v>-16912.5</v>
      </c>
      <c r="I70" s="50" t="s">
        <v>15</v>
      </c>
    </row>
    <row r="71" spans="1:9">
      <c r="A71" s="10" t="s">
        <v>74</v>
      </c>
      <c r="F71" s="37"/>
      <c r="G71" s="37"/>
      <c r="H71" s="4"/>
    </row>
    <row r="72" spans="1:9" ht="15.6">
      <c r="A72" s="9" t="s">
        <v>77</v>
      </c>
      <c r="F72" s="37">
        <f>IF(Schedules!G24&lt;0,0,Schedules!G24)</f>
        <v>132539.51152287127</v>
      </c>
      <c r="G72" s="50" t="s">
        <v>15</v>
      </c>
      <c r="H72" s="4"/>
    </row>
    <row r="73" spans="1:9">
      <c r="A73" s="24" t="s">
        <v>78</v>
      </c>
      <c r="B73" s="25"/>
      <c r="C73" s="25"/>
      <c r="D73" s="25"/>
      <c r="E73" s="25"/>
      <c r="F73" s="43">
        <f>SUM(F66:F72)</f>
        <v>329067.50601059408</v>
      </c>
      <c r="G73" s="37"/>
      <c r="H73" s="4"/>
    </row>
    <row r="74" spans="1:9">
      <c r="F74" s="37"/>
      <c r="G74" s="37"/>
      <c r="H74" s="4"/>
    </row>
    <row r="75" spans="1:9">
      <c r="A75" s="2" t="s">
        <v>79</v>
      </c>
      <c r="F75" s="37"/>
      <c r="G75" s="37"/>
      <c r="H75" s="4"/>
    </row>
    <row r="76" spans="1:9" ht="15.6">
      <c r="A76" s="1" t="s">
        <v>95</v>
      </c>
      <c r="D76" s="50" t="s">
        <v>15</v>
      </c>
      <c r="F76" s="46">
        <f>F83-F73</f>
        <v>820932.49398940592</v>
      </c>
      <c r="G76" s="37"/>
      <c r="H76" s="4"/>
    </row>
    <row r="77" spans="1:9" ht="15.6">
      <c r="A77" s="9" t="s">
        <v>81</v>
      </c>
      <c r="E77" s="4">
        <v>1261052.55</v>
      </c>
      <c r="F77" s="50" t="s">
        <v>15</v>
      </c>
      <c r="G77" s="50" t="s">
        <v>15</v>
      </c>
      <c r="H77" s="4"/>
    </row>
    <row r="78" spans="1:9">
      <c r="A78" s="9" t="s">
        <v>82</v>
      </c>
      <c r="E78" s="4"/>
      <c r="F78" s="4"/>
      <c r="G78" s="4"/>
      <c r="H78" s="4"/>
    </row>
    <row r="79" spans="1:9">
      <c r="B79" s="1">
        <f>Distribution!B19-Distribution!B18</f>
        <v>194</v>
      </c>
      <c r="C79" s="1" t="s">
        <v>83</v>
      </c>
      <c r="D79" s="27">
        <v>0.1875</v>
      </c>
      <c r="E79" s="4">
        <f>E77*(D79/365*B79)</f>
        <v>125673.38768835616</v>
      </c>
      <c r="F79" s="4"/>
      <c r="G79" s="4"/>
      <c r="H79" s="4"/>
    </row>
    <row r="80" spans="1:9">
      <c r="E80" s="13">
        <f>E77+E79</f>
        <v>1386725.9376883563</v>
      </c>
      <c r="F80" s="4"/>
      <c r="G80" s="4"/>
      <c r="H80" s="4"/>
    </row>
    <row r="81" spans="1:8">
      <c r="A81" s="1" t="s">
        <v>92</v>
      </c>
      <c r="E81" s="5"/>
      <c r="F81" s="4"/>
      <c r="G81" s="4"/>
      <c r="H81" s="4"/>
    </row>
    <row r="82" spans="1:8" ht="15.6">
      <c r="B82" s="50" t="s">
        <v>15</v>
      </c>
      <c r="C82" s="50" t="s">
        <v>15</v>
      </c>
      <c r="D82" s="50" t="s">
        <v>15</v>
      </c>
      <c r="E82" s="4"/>
      <c r="F82" s="4"/>
      <c r="G82" s="4"/>
      <c r="H82" s="4"/>
    </row>
    <row r="83" spans="1:8" ht="14.45" thickBot="1">
      <c r="A83" s="59" t="s">
        <v>40</v>
      </c>
      <c r="B83" s="59"/>
      <c r="C83" s="59"/>
      <c r="D83" s="59"/>
      <c r="E83" s="59"/>
      <c r="F83" s="6">
        <f>G83</f>
        <v>1150000</v>
      </c>
      <c r="G83" s="6">
        <f>SUM(G61:G82)</f>
        <v>1150000</v>
      </c>
      <c r="H83" s="4"/>
    </row>
    <row r="84" spans="1:8" ht="14.45" thickTop="1">
      <c r="E84" s="4"/>
      <c r="F84" s="4"/>
      <c r="G84" s="4"/>
    </row>
    <row r="85" spans="1:8">
      <c r="E85" s="4"/>
      <c r="F85" s="4"/>
      <c r="G85" s="4"/>
    </row>
    <row r="86" spans="1:8">
      <c r="E86" s="4"/>
      <c r="F86" s="4"/>
      <c r="G86" s="4"/>
    </row>
    <row r="87" spans="1:8">
      <c r="E87" s="4"/>
      <c r="F87" s="4"/>
      <c r="G87" s="4"/>
    </row>
    <row r="88" spans="1:8">
      <c r="E88" s="4"/>
      <c r="F88" s="4"/>
      <c r="G88" s="4"/>
    </row>
    <row r="89" spans="1:8">
      <c r="E89" s="4"/>
      <c r="F89" s="4"/>
      <c r="G89" s="4"/>
    </row>
    <row r="90" spans="1:8">
      <c r="E90" s="4"/>
      <c r="F90" s="4"/>
      <c r="G90" s="4"/>
    </row>
    <row r="91" spans="1:8">
      <c r="E91" s="4"/>
      <c r="F91" s="4"/>
      <c r="G91" s="4"/>
    </row>
    <row r="92" spans="1:8">
      <c r="E92" s="4"/>
      <c r="F92" s="4"/>
      <c r="G92" s="4"/>
    </row>
    <row r="93" spans="1:8">
      <c r="E93" s="4"/>
      <c r="F93" s="4"/>
      <c r="G93" s="4"/>
    </row>
    <row r="94" spans="1:8">
      <c r="E94" s="4"/>
      <c r="F94" s="4"/>
      <c r="G94" s="4"/>
    </row>
    <row r="95" spans="1:8">
      <c r="E95" s="4"/>
      <c r="F95" s="4"/>
      <c r="G95" s="4"/>
    </row>
    <row r="96" spans="1:8">
      <c r="E96" s="4"/>
      <c r="F96" s="4"/>
      <c r="G96" s="4"/>
    </row>
    <row r="97" spans="5:7">
      <c r="E97" s="4"/>
      <c r="F97" s="4"/>
      <c r="G97" s="4"/>
    </row>
    <row r="98" spans="5:7">
      <c r="E98" s="4"/>
      <c r="F98" s="4"/>
      <c r="G98" s="4"/>
    </row>
    <row r="99" spans="5:7">
      <c r="E99" s="4"/>
      <c r="F99" s="4"/>
      <c r="G99" s="4"/>
    </row>
    <row r="100" spans="5:7">
      <c r="E100" s="4"/>
      <c r="F100" s="4"/>
      <c r="G100" s="4"/>
    </row>
    <row r="101" spans="5:7">
      <c r="E101" s="4"/>
      <c r="F101" s="4"/>
      <c r="G101" s="4"/>
    </row>
    <row r="102" spans="5:7">
      <c r="E102" s="4"/>
      <c r="F102" s="4"/>
      <c r="G102" s="4"/>
    </row>
    <row r="103" spans="5:7">
      <c r="E103" s="4"/>
      <c r="F103" s="4"/>
      <c r="G103" s="4"/>
    </row>
    <row r="104" spans="5:7">
      <c r="E104" s="4"/>
      <c r="F104" s="4"/>
      <c r="G104" s="4"/>
    </row>
    <row r="105" spans="5:7">
      <c r="E105" s="4"/>
      <c r="F105" s="4"/>
      <c r="G105" s="4"/>
    </row>
    <row r="106" spans="5:7">
      <c r="E106" s="4"/>
      <c r="F106" s="4"/>
      <c r="G106" s="4"/>
    </row>
    <row r="107" spans="5:7">
      <c r="E107" s="4"/>
      <c r="F107" s="4"/>
      <c r="G107" s="4"/>
    </row>
    <row r="108" spans="5:7">
      <c r="E108" s="4"/>
      <c r="F108" s="4"/>
      <c r="G108" s="4"/>
    </row>
    <row r="109" spans="5:7">
      <c r="E109" s="4"/>
      <c r="F109" s="4"/>
      <c r="G109" s="4"/>
    </row>
    <row r="110" spans="5:7">
      <c r="E110" s="4"/>
      <c r="F110" s="4"/>
      <c r="G110" s="4"/>
    </row>
    <row r="111" spans="5:7">
      <c r="E111" s="4"/>
      <c r="F111" s="4"/>
      <c r="G111" s="4"/>
    </row>
    <row r="112" spans="5:7">
      <c r="E112" s="4"/>
      <c r="F112" s="4"/>
      <c r="G112" s="4"/>
    </row>
    <row r="113" spans="5:7">
      <c r="E113" s="4"/>
      <c r="F113" s="4"/>
      <c r="G113" s="4"/>
    </row>
    <row r="114" spans="5:7">
      <c r="E114" s="4"/>
      <c r="F114" s="4"/>
      <c r="G114" s="4"/>
    </row>
    <row r="115" spans="5:7">
      <c r="E115" s="4"/>
      <c r="F115" s="4"/>
      <c r="G115" s="4"/>
    </row>
    <row r="116" spans="5:7">
      <c r="E116" s="4"/>
      <c r="F116" s="4"/>
      <c r="G116" s="4"/>
    </row>
    <row r="117" spans="5:7">
      <c r="E117" s="4"/>
      <c r="F117" s="4"/>
      <c r="G117" s="4"/>
    </row>
    <row r="118" spans="5:7">
      <c r="E118" s="4"/>
      <c r="F118" s="4"/>
      <c r="G118" s="4"/>
    </row>
    <row r="119" spans="5:7">
      <c r="E119" s="4"/>
      <c r="F119" s="4"/>
      <c r="G119" s="4"/>
    </row>
    <row r="120" spans="5:7">
      <c r="E120" s="4"/>
      <c r="F120" s="4"/>
      <c r="G120" s="4"/>
    </row>
    <row r="121" spans="5:7">
      <c r="E121" s="4"/>
      <c r="F121" s="4"/>
      <c r="G121" s="4"/>
    </row>
    <row r="122" spans="5:7">
      <c r="E122" s="4"/>
      <c r="F122" s="4"/>
      <c r="G122" s="4"/>
    </row>
    <row r="123" spans="5:7">
      <c r="E123" s="4"/>
      <c r="F123" s="4"/>
      <c r="G123" s="4"/>
    </row>
    <row r="124" spans="5:7">
      <c r="E124" s="4"/>
      <c r="F124" s="4"/>
      <c r="G124" s="4"/>
    </row>
    <row r="125" spans="5:7">
      <c r="E125" s="4"/>
      <c r="F125" s="4"/>
      <c r="G125" s="4"/>
    </row>
    <row r="126" spans="5:7">
      <c r="E126" s="4"/>
      <c r="F126" s="4"/>
      <c r="G126" s="4"/>
    </row>
    <row r="127" spans="5:7">
      <c r="E127" s="4"/>
      <c r="F127" s="4"/>
      <c r="G127" s="4"/>
    </row>
    <row r="128" spans="5:7">
      <c r="E128" s="4"/>
      <c r="F128" s="4"/>
      <c r="G128" s="4"/>
    </row>
    <row r="129" spans="5:7">
      <c r="E129" s="4"/>
      <c r="F129" s="4"/>
      <c r="G129" s="4"/>
    </row>
    <row r="130" spans="5:7">
      <c r="E130" s="4"/>
      <c r="F130" s="4"/>
      <c r="G130" s="4"/>
    </row>
    <row r="131" spans="5:7">
      <c r="E131" s="4"/>
      <c r="F131" s="4"/>
      <c r="G131" s="4"/>
    </row>
    <row r="132" spans="5:7">
      <c r="E132" s="4"/>
      <c r="F132" s="4"/>
      <c r="G132" s="4"/>
    </row>
    <row r="133" spans="5:7">
      <c r="E133" s="4"/>
      <c r="F133" s="4"/>
      <c r="G133" s="4"/>
    </row>
    <row r="134" spans="5:7">
      <c r="E134" s="4"/>
      <c r="F134" s="4"/>
      <c r="G134" s="4"/>
    </row>
    <row r="135" spans="5:7">
      <c r="E135" s="4"/>
      <c r="F135" s="4"/>
      <c r="G135" s="4"/>
    </row>
    <row r="136" spans="5:7">
      <c r="E136" s="4"/>
      <c r="F136" s="4"/>
      <c r="G136" s="4"/>
    </row>
    <row r="137" spans="5:7">
      <c r="E137" s="4"/>
      <c r="F137" s="4"/>
      <c r="G137" s="4"/>
    </row>
    <row r="138" spans="5:7">
      <c r="E138" s="4"/>
      <c r="F138" s="4"/>
      <c r="G138" s="4"/>
    </row>
    <row r="139" spans="5:7">
      <c r="E139" s="4"/>
      <c r="F139" s="4"/>
      <c r="G139" s="4"/>
    </row>
    <row r="140" spans="5:7">
      <c r="E140" s="4"/>
      <c r="F140" s="4"/>
      <c r="G140" s="4"/>
    </row>
    <row r="141" spans="5:7">
      <c r="E141" s="4"/>
      <c r="F141" s="4"/>
      <c r="G141" s="4"/>
    </row>
    <row r="142" spans="5:7">
      <c r="E142" s="4"/>
      <c r="F142" s="4"/>
      <c r="G142" s="4"/>
    </row>
    <row r="143" spans="5:7">
      <c r="E143" s="4"/>
      <c r="F143" s="4"/>
      <c r="G143" s="4"/>
    </row>
    <row r="144" spans="5:7">
      <c r="E144" s="4"/>
      <c r="F144" s="4"/>
      <c r="G144" s="4"/>
    </row>
    <row r="145" spans="5:7">
      <c r="E145" s="4"/>
      <c r="F145" s="4"/>
      <c r="G145" s="4"/>
    </row>
    <row r="146" spans="5:7">
      <c r="E146" s="4"/>
      <c r="F146" s="4"/>
      <c r="G146" s="4"/>
    </row>
    <row r="147" spans="5:7">
      <c r="E147" s="4"/>
      <c r="F147" s="4"/>
      <c r="G147" s="4"/>
    </row>
    <row r="148" spans="5:7">
      <c r="E148" s="4"/>
      <c r="F148" s="4"/>
      <c r="G148" s="4"/>
    </row>
    <row r="149" spans="5:7">
      <c r="E149" s="4"/>
      <c r="F149" s="4"/>
      <c r="G149" s="4"/>
    </row>
    <row r="150" spans="5:7">
      <c r="E150" s="4"/>
      <c r="F150" s="4"/>
      <c r="G150" s="4"/>
    </row>
    <row r="151" spans="5:7">
      <c r="E151" s="4"/>
      <c r="F151" s="4"/>
      <c r="G151" s="4"/>
    </row>
    <row r="152" spans="5:7">
      <c r="E152" s="4"/>
      <c r="F152" s="4"/>
      <c r="G152" s="4"/>
    </row>
    <row r="153" spans="5:7">
      <c r="E153" s="4"/>
      <c r="F153" s="4"/>
      <c r="G153" s="4"/>
    </row>
    <row r="154" spans="5:7">
      <c r="E154" s="4"/>
      <c r="F154" s="4"/>
      <c r="G154" s="4"/>
    </row>
    <row r="155" spans="5:7">
      <c r="E155" s="4"/>
      <c r="F155" s="4"/>
      <c r="G155" s="4"/>
    </row>
    <row r="156" spans="5:7">
      <c r="E156" s="4"/>
      <c r="F156" s="4"/>
      <c r="G156" s="4"/>
    </row>
    <row r="157" spans="5:7">
      <c r="E157" s="4"/>
      <c r="F157" s="4"/>
      <c r="G157" s="4"/>
    </row>
    <row r="158" spans="5:7">
      <c r="E158" s="4"/>
      <c r="F158" s="4"/>
      <c r="G158" s="4"/>
    </row>
    <row r="159" spans="5:7">
      <c r="E159" s="4"/>
      <c r="F159" s="4"/>
      <c r="G159" s="4"/>
    </row>
    <row r="160" spans="5:7">
      <c r="E160" s="4"/>
      <c r="F160" s="4"/>
      <c r="G160" s="4"/>
    </row>
    <row r="161" spans="5:7">
      <c r="E161" s="4"/>
      <c r="F161" s="4"/>
      <c r="G161" s="4"/>
    </row>
    <row r="162" spans="5:7">
      <c r="E162" s="4"/>
      <c r="F162" s="4"/>
      <c r="G162" s="4"/>
    </row>
    <row r="163" spans="5:7">
      <c r="E163" s="4"/>
      <c r="F163" s="4"/>
      <c r="G163" s="4"/>
    </row>
    <row r="164" spans="5:7">
      <c r="E164" s="4"/>
      <c r="F164" s="4"/>
      <c r="G164" s="4"/>
    </row>
    <row r="165" spans="5:7">
      <c r="E165" s="4"/>
      <c r="F165" s="4"/>
      <c r="G165" s="4"/>
    </row>
    <row r="166" spans="5:7">
      <c r="E166" s="4"/>
      <c r="F166" s="4"/>
      <c r="G166" s="4"/>
    </row>
    <row r="167" spans="5:7">
      <c r="E167" s="4"/>
      <c r="F167" s="4"/>
      <c r="G167" s="4"/>
    </row>
    <row r="168" spans="5:7">
      <c r="E168" s="4"/>
      <c r="F168" s="4"/>
      <c r="G168" s="4"/>
    </row>
    <row r="169" spans="5:7">
      <c r="E169" s="4"/>
      <c r="F169" s="4"/>
      <c r="G169" s="4"/>
    </row>
    <row r="170" spans="5:7">
      <c r="E170" s="4"/>
      <c r="F170" s="4"/>
      <c r="G170" s="4"/>
    </row>
    <row r="171" spans="5:7">
      <c r="E171" s="4"/>
      <c r="F171" s="4"/>
      <c r="G171" s="4"/>
    </row>
    <row r="172" spans="5:7">
      <c r="E172" s="4"/>
      <c r="F172" s="4"/>
      <c r="G172" s="4"/>
    </row>
    <row r="173" spans="5:7">
      <c r="E173" s="4"/>
      <c r="F173" s="4"/>
      <c r="G173" s="4"/>
    </row>
    <row r="174" spans="5:7">
      <c r="E174" s="4"/>
      <c r="F174" s="4"/>
      <c r="G174" s="4"/>
    </row>
    <row r="175" spans="5:7">
      <c r="E175" s="4"/>
      <c r="F175" s="4"/>
      <c r="G175" s="4"/>
    </row>
    <row r="176" spans="5:7">
      <c r="E176" s="4"/>
      <c r="F176" s="4"/>
      <c r="G176" s="4"/>
    </row>
    <row r="177" spans="5:7">
      <c r="E177" s="4"/>
      <c r="F177" s="4"/>
      <c r="G177" s="4"/>
    </row>
    <row r="178" spans="5:7">
      <c r="E178" s="4"/>
      <c r="F178" s="4"/>
      <c r="G178" s="4"/>
    </row>
    <row r="179" spans="5:7">
      <c r="E179" s="4"/>
      <c r="F179" s="4"/>
      <c r="G179" s="4"/>
    </row>
    <row r="180" spans="5:7">
      <c r="E180" s="4"/>
      <c r="F180" s="4"/>
      <c r="G180" s="4"/>
    </row>
    <row r="181" spans="5:7">
      <c r="E181" s="4"/>
      <c r="F181" s="4"/>
      <c r="G181" s="4"/>
    </row>
    <row r="182" spans="5:7">
      <c r="E182" s="4"/>
      <c r="F182" s="4"/>
      <c r="G182" s="4"/>
    </row>
    <row r="183" spans="5:7">
      <c r="E183" s="4"/>
      <c r="F183" s="4"/>
      <c r="G183" s="4"/>
    </row>
    <row r="184" spans="5:7">
      <c r="E184" s="4"/>
      <c r="F184" s="4"/>
      <c r="G184" s="4"/>
    </row>
    <row r="185" spans="5:7">
      <c r="E185" s="4"/>
      <c r="F185" s="4"/>
      <c r="G185" s="4"/>
    </row>
    <row r="186" spans="5:7">
      <c r="E186" s="4"/>
      <c r="F186" s="4"/>
      <c r="G186" s="4"/>
    </row>
    <row r="187" spans="5:7">
      <c r="E187" s="4"/>
      <c r="F187" s="4"/>
      <c r="G187" s="4"/>
    </row>
    <row r="188" spans="5:7">
      <c r="E188" s="4"/>
      <c r="F188" s="4"/>
      <c r="G188" s="4"/>
    </row>
    <row r="189" spans="5:7">
      <c r="E189" s="4"/>
      <c r="F189" s="4"/>
      <c r="G189" s="4"/>
    </row>
    <row r="190" spans="5:7">
      <c r="E190" s="4"/>
      <c r="F190" s="4"/>
      <c r="G190" s="4"/>
    </row>
    <row r="191" spans="5:7">
      <c r="E191" s="4"/>
      <c r="F191" s="4"/>
      <c r="G191" s="4"/>
    </row>
    <row r="192" spans="5:7">
      <c r="E192" s="4"/>
      <c r="F192" s="4"/>
      <c r="G192" s="4"/>
    </row>
    <row r="193" spans="5:7">
      <c r="E193" s="4"/>
      <c r="F193" s="4"/>
      <c r="G193" s="4"/>
    </row>
    <row r="194" spans="5:7">
      <c r="E194" s="4"/>
      <c r="F194" s="4"/>
      <c r="G194" s="4"/>
    </row>
    <row r="195" spans="5:7">
      <c r="E195" s="4"/>
      <c r="F195" s="4"/>
      <c r="G195" s="4"/>
    </row>
    <row r="196" spans="5:7">
      <c r="E196" s="4"/>
      <c r="F196" s="4"/>
      <c r="G196" s="4"/>
    </row>
    <row r="197" spans="5:7">
      <c r="E197" s="4"/>
      <c r="F197" s="4"/>
      <c r="G197" s="4"/>
    </row>
    <row r="198" spans="5:7">
      <c r="E198" s="4"/>
      <c r="F198" s="4"/>
      <c r="G198" s="4"/>
    </row>
    <row r="199" spans="5:7">
      <c r="E199" s="4"/>
      <c r="F199" s="4"/>
      <c r="G199" s="4"/>
    </row>
    <row r="200" spans="5:7">
      <c r="E200" s="4"/>
      <c r="F200" s="4"/>
      <c r="G200" s="4"/>
    </row>
    <row r="201" spans="5:7">
      <c r="E201" s="4"/>
      <c r="F201" s="4"/>
      <c r="G201" s="4"/>
    </row>
    <row r="202" spans="5:7">
      <c r="E202" s="4"/>
      <c r="F202" s="4"/>
      <c r="G202" s="4"/>
    </row>
    <row r="203" spans="5:7">
      <c r="E203" s="4"/>
      <c r="F203" s="4"/>
      <c r="G203" s="4"/>
    </row>
    <row r="204" spans="5:7">
      <c r="E204" s="4"/>
      <c r="F204" s="4"/>
      <c r="G204" s="4"/>
    </row>
    <row r="205" spans="5:7">
      <c r="E205" s="4"/>
      <c r="F205" s="4"/>
      <c r="G205" s="4"/>
    </row>
    <row r="206" spans="5:7">
      <c r="E206" s="4"/>
      <c r="F206" s="4"/>
      <c r="G206" s="4"/>
    </row>
    <row r="207" spans="5:7">
      <c r="E207" s="4"/>
      <c r="F207" s="4"/>
      <c r="G207" s="4"/>
    </row>
    <row r="208" spans="5:7">
      <c r="E208" s="4"/>
      <c r="F208" s="4"/>
      <c r="G208" s="4"/>
    </row>
    <row r="209" spans="5:7">
      <c r="E209" s="4"/>
      <c r="F209" s="4"/>
      <c r="G209" s="4"/>
    </row>
    <row r="210" spans="5:7">
      <c r="E210" s="4"/>
      <c r="F210" s="4"/>
      <c r="G210" s="4"/>
    </row>
    <row r="211" spans="5:7">
      <c r="E211" s="4"/>
      <c r="F211" s="4"/>
      <c r="G211" s="4"/>
    </row>
    <row r="212" spans="5:7">
      <c r="E212" s="4"/>
      <c r="F212" s="4"/>
      <c r="G212" s="4"/>
    </row>
    <row r="213" spans="5:7">
      <c r="E213" s="4"/>
      <c r="F213" s="4"/>
      <c r="G213" s="4"/>
    </row>
    <row r="214" spans="5:7">
      <c r="E214" s="4"/>
      <c r="F214" s="4"/>
      <c r="G214" s="4"/>
    </row>
    <row r="215" spans="5:7">
      <c r="E215" s="4"/>
      <c r="F215" s="4"/>
      <c r="G215" s="4"/>
    </row>
    <row r="216" spans="5:7">
      <c r="E216" s="4"/>
      <c r="F216" s="4"/>
      <c r="G216" s="4"/>
    </row>
    <row r="217" spans="5:7">
      <c r="E217" s="4"/>
      <c r="F217" s="4"/>
      <c r="G217" s="4"/>
    </row>
    <row r="218" spans="5:7">
      <c r="E218" s="4"/>
      <c r="F218" s="4"/>
      <c r="G218" s="4"/>
    </row>
    <row r="219" spans="5:7">
      <c r="E219" s="4"/>
      <c r="F219" s="4"/>
      <c r="G219" s="4"/>
    </row>
    <row r="220" spans="5:7">
      <c r="E220" s="4"/>
      <c r="F220" s="4"/>
      <c r="G220" s="4"/>
    </row>
    <row r="221" spans="5:7">
      <c r="E221" s="4"/>
      <c r="F221" s="4"/>
      <c r="G221" s="4"/>
    </row>
    <row r="222" spans="5:7">
      <c r="E222" s="4"/>
      <c r="F222" s="4"/>
      <c r="G222" s="4"/>
    </row>
    <row r="223" spans="5:7">
      <c r="E223" s="4"/>
      <c r="F223" s="4"/>
      <c r="G223" s="4"/>
    </row>
    <row r="224" spans="5:7">
      <c r="E224" s="4"/>
      <c r="F224" s="4"/>
      <c r="G224" s="4"/>
    </row>
    <row r="225" spans="5:7">
      <c r="E225" s="4"/>
      <c r="F225" s="4"/>
      <c r="G225" s="4"/>
    </row>
    <row r="226" spans="5:7">
      <c r="E226" s="4"/>
      <c r="F226" s="4"/>
      <c r="G226" s="4"/>
    </row>
    <row r="227" spans="5:7">
      <c r="E227" s="4"/>
      <c r="F227" s="4"/>
      <c r="G227" s="4"/>
    </row>
    <row r="228" spans="5:7">
      <c r="E228" s="4"/>
      <c r="F228" s="4"/>
      <c r="G228" s="4"/>
    </row>
    <row r="229" spans="5:7">
      <c r="E229" s="4"/>
      <c r="F229" s="4"/>
      <c r="G229" s="4"/>
    </row>
    <row r="230" spans="5:7">
      <c r="E230" s="4"/>
      <c r="F230" s="4"/>
      <c r="G230" s="4"/>
    </row>
    <row r="231" spans="5:7">
      <c r="E231" s="4"/>
      <c r="F231" s="4"/>
      <c r="G231" s="4"/>
    </row>
    <row r="232" spans="5:7">
      <c r="E232" s="4"/>
      <c r="F232" s="4"/>
      <c r="G232" s="4"/>
    </row>
    <row r="233" spans="5:7">
      <c r="E233" s="4"/>
      <c r="F233" s="4"/>
      <c r="G233" s="4"/>
    </row>
    <row r="234" spans="5:7">
      <c r="E234" s="4"/>
      <c r="F234" s="4"/>
      <c r="G234" s="4"/>
    </row>
    <row r="235" spans="5:7">
      <c r="E235" s="4"/>
      <c r="F235" s="4"/>
      <c r="G235" s="4"/>
    </row>
    <row r="236" spans="5:7">
      <c r="E236" s="4"/>
      <c r="F236" s="4"/>
      <c r="G236" s="4"/>
    </row>
    <row r="237" spans="5:7">
      <c r="E237" s="4"/>
      <c r="F237" s="4"/>
      <c r="G237" s="4"/>
    </row>
    <row r="238" spans="5:7">
      <c r="E238" s="4"/>
      <c r="F238" s="4"/>
      <c r="G238" s="4"/>
    </row>
    <row r="239" spans="5:7">
      <c r="E239" s="4"/>
      <c r="F239" s="4"/>
      <c r="G239" s="4"/>
    </row>
    <row r="240" spans="5:7">
      <c r="E240" s="4"/>
      <c r="F240" s="4"/>
      <c r="G240" s="4"/>
    </row>
    <row r="241" spans="5:7">
      <c r="E241" s="4"/>
      <c r="F241" s="4"/>
      <c r="G241" s="4"/>
    </row>
    <row r="242" spans="5:7">
      <c r="E242" s="4"/>
      <c r="F242" s="4"/>
      <c r="G242" s="4"/>
    </row>
    <row r="243" spans="5:7">
      <c r="E243" s="4"/>
      <c r="F243" s="4"/>
      <c r="G243" s="4"/>
    </row>
    <row r="244" spans="5:7">
      <c r="E244" s="4"/>
      <c r="F244" s="4"/>
      <c r="G244" s="4"/>
    </row>
    <row r="245" spans="5:7">
      <c r="E245" s="4"/>
      <c r="F245" s="4"/>
      <c r="G245" s="4"/>
    </row>
    <row r="246" spans="5:7">
      <c r="E246" s="4"/>
      <c r="F246" s="4"/>
      <c r="G246" s="4"/>
    </row>
    <row r="247" spans="5:7">
      <c r="E247" s="4"/>
      <c r="F247" s="4"/>
      <c r="G247" s="4"/>
    </row>
    <row r="248" spans="5:7">
      <c r="E248" s="4"/>
      <c r="F248" s="4"/>
      <c r="G248" s="4"/>
    </row>
    <row r="249" spans="5:7">
      <c r="E249" s="4"/>
      <c r="F249" s="4"/>
      <c r="G249" s="4"/>
    </row>
    <row r="250" spans="5:7">
      <c r="E250" s="4"/>
      <c r="F250" s="4"/>
      <c r="G250" s="4"/>
    </row>
    <row r="251" spans="5:7">
      <c r="E251" s="4"/>
      <c r="F251" s="4"/>
      <c r="G251" s="4"/>
    </row>
    <row r="252" spans="5:7">
      <c r="E252" s="4"/>
      <c r="F252" s="4"/>
      <c r="G252" s="4"/>
    </row>
    <row r="253" spans="5:7">
      <c r="E253" s="4"/>
      <c r="F253" s="4"/>
      <c r="G253" s="4"/>
    </row>
    <row r="254" spans="5:7">
      <c r="E254" s="4"/>
      <c r="F254" s="4"/>
      <c r="G254" s="4"/>
    </row>
    <row r="255" spans="5:7">
      <c r="E255" s="4"/>
      <c r="F255" s="4"/>
      <c r="G255" s="4"/>
    </row>
    <row r="256" spans="5:7">
      <c r="E256" s="4"/>
      <c r="F256" s="4"/>
      <c r="G256" s="4"/>
    </row>
    <row r="257" spans="5:7">
      <c r="E257" s="4"/>
      <c r="F257" s="4"/>
      <c r="G257" s="4"/>
    </row>
    <row r="258" spans="5:7">
      <c r="E258" s="4"/>
      <c r="F258" s="4"/>
      <c r="G258" s="4"/>
    </row>
    <row r="259" spans="5:7">
      <c r="E259" s="4"/>
      <c r="F259" s="4"/>
      <c r="G259" s="4"/>
    </row>
    <row r="260" spans="5:7">
      <c r="E260" s="4"/>
      <c r="F260" s="4"/>
      <c r="G260" s="4"/>
    </row>
    <row r="261" spans="5:7">
      <c r="E261" s="4"/>
      <c r="F261" s="4"/>
      <c r="G261" s="4"/>
    </row>
    <row r="262" spans="5:7">
      <c r="E262" s="4"/>
      <c r="F262" s="4"/>
      <c r="G262" s="4"/>
    </row>
    <row r="263" spans="5:7">
      <c r="E263" s="4"/>
      <c r="F263" s="4"/>
      <c r="G263" s="4"/>
    </row>
    <row r="264" spans="5:7">
      <c r="E264" s="4"/>
      <c r="F264" s="4"/>
      <c r="G264" s="4"/>
    </row>
    <row r="265" spans="5:7">
      <c r="E265" s="4"/>
      <c r="F265" s="4"/>
      <c r="G265" s="4"/>
    </row>
    <row r="266" spans="5:7">
      <c r="E266" s="4"/>
      <c r="F266" s="4"/>
      <c r="G266" s="4"/>
    </row>
    <row r="267" spans="5:7">
      <c r="E267" s="4"/>
      <c r="F267" s="4"/>
      <c r="G267" s="4"/>
    </row>
    <row r="268" spans="5:7">
      <c r="E268" s="4"/>
      <c r="F268" s="4"/>
      <c r="G268" s="4"/>
    </row>
    <row r="269" spans="5:7">
      <c r="E269" s="4"/>
      <c r="F269" s="4"/>
      <c r="G269" s="4"/>
    </row>
    <row r="270" spans="5:7">
      <c r="E270" s="4"/>
      <c r="F270" s="4"/>
      <c r="G270" s="4"/>
    </row>
    <row r="271" spans="5:7">
      <c r="E271" s="4"/>
      <c r="F271" s="4"/>
      <c r="G271" s="4"/>
    </row>
    <row r="272" spans="5:7">
      <c r="E272" s="4"/>
      <c r="F272" s="4"/>
      <c r="G272" s="4"/>
    </row>
    <row r="273" spans="5:7">
      <c r="E273" s="4"/>
      <c r="F273" s="4"/>
      <c r="G273" s="4"/>
    </row>
    <row r="274" spans="5:7">
      <c r="E274" s="4"/>
      <c r="F274" s="4"/>
      <c r="G274" s="4"/>
    </row>
    <row r="275" spans="5:7">
      <c r="E275" s="4"/>
      <c r="F275" s="4"/>
      <c r="G275" s="4"/>
    </row>
    <row r="276" spans="5:7">
      <c r="E276" s="4"/>
      <c r="F276" s="4"/>
      <c r="G276" s="4"/>
    </row>
    <row r="277" spans="5:7">
      <c r="E277" s="4"/>
      <c r="F277" s="4"/>
      <c r="G277" s="4"/>
    </row>
    <row r="278" spans="5:7">
      <c r="E278" s="4"/>
      <c r="F278" s="4"/>
      <c r="G278" s="4"/>
    </row>
    <row r="279" spans="5:7">
      <c r="E279" s="4"/>
      <c r="F279" s="4"/>
      <c r="G279" s="4"/>
    </row>
    <row r="280" spans="5:7">
      <c r="E280" s="4"/>
      <c r="F280" s="4"/>
      <c r="G280" s="4"/>
    </row>
    <row r="281" spans="5:7">
      <c r="E281" s="4"/>
      <c r="F281" s="4"/>
      <c r="G281" s="4"/>
    </row>
    <row r="282" spans="5:7">
      <c r="E282" s="4"/>
      <c r="F282" s="4"/>
      <c r="G282" s="4"/>
    </row>
    <row r="283" spans="5:7">
      <c r="E283" s="4"/>
      <c r="F283" s="4"/>
      <c r="G283" s="4"/>
    </row>
    <row r="284" spans="5:7">
      <c r="E284" s="4"/>
      <c r="F284" s="4"/>
      <c r="G284" s="4"/>
    </row>
    <row r="285" spans="5:7">
      <c r="E285" s="4"/>
      <c r="F285" s="4"/>
      <c r="G285" s="4"/>
    </row>
    <row r="286" spans="5:7">
      <c r="E286" s="4"/>
      <c r="F286" s="4"/>
      <c r="G286" s="4"/>
    </row>
    <row r="287" spans="5:7">
      <c r="E287" s="4"/>
      <c r="F287" s="4"/>
      <c r="G287" s="4"/>
    </row>
    <row r="288" spans="5:7">
      <c r="E288" s="4"/>
      <c r="F288" s="4"/>
      <c r="G288" s="4"/>
    </row>
    <row r="289" spans="5:7">
      <c r="E289" s="4"/>
      <c r="F289" s="4"/>
      <c r="G289" s="4"/>
    </row>
    <row r="290" spans="5:7">
      <c r="E290" s="4"/>
      <c r="F290" s="4"/>
      <c r="G290" s="4"/>
    </row>
    <row r="291" spans="5:7">
      <c r="E291" s="4"/>
      <c r="F291" s="4"/>
      <c r="G291" s="4"/>
    </row>
    <row r="292" spans="5:7">
      <c r="E292" s="4"/>
      <c r="F292" s="4"/>
      <c r="G292" s="4"/>
    </row>
    <row r="293" spans="5:7">
      <c r="E293" s="4"/>
      <c r="F293" s="4"/>
      <c r="G293" s="4"/>
    </row>
    <row r="294" spans="5:7">
      <c r="E294" s="4"/>
      <c r="F294" s="4"/>
      <c r="G294" s="4"/>
    </row>
    <row r="295" spans="5:7">
      <c r="E295" s="4"/>
      <c r="F295" s="4"/>
      <c r="G295" s="4"/>
    </row>
    <row r="296" spans="5:7">
      <c r="E296" s="4"/>
      <c r="F296" s="4"/>
      <c r="G296" s="4"/>
    </row>
    <row r="297" spans="5:7">
      <c r="E297" s="4"/>
      <c r="F297" s="4"/>
      <c r="G297" s="4"/>
    </row>
    <row r="298" spans="5:7">
      <c r="E298" s="4"/>
      <c r="F298" s="4"/>
      <c r="G298" s="4"/>
    </row>
    <row r="299" spans="5:7">
      <c r="E299" s="4"/>
      <c r="F299" s="4"/>
      <c r="G299" s="4"/>
    </row>
    <row r="300" spans="5:7">
      <c r="E300" s="4"/>
      <c r="F300" s="4"/>
      <c r="G300" s="4"/>
    </row>
    <row r="301" spans="5:7">
      <c r="E301" s="4"/>
      <c r="F301" s="4"/>
      <c r="G301" s="4"/>
    </row>
    <row r="302" spans="5:7">
      <c r="E302" s="4"/>
      <c r="F302" s="4"/>
      <c r="G302" s="4"/>
    </row>
    <row r="303" spans="5:7">
      <c r="E303" s="4"/>
      <c r="F303" s="4"/>
      <c r="G303" s="4"/>
    </row>
    <row r="304" spans="5:7">
      <c r="E304" s="4"/>
      <c r="F304" s="4"/>
      <c r="G304" s="4"/>
    </row>
    <row r="305" spans="5:7">
      <c r="E305" s="4"/>
      <c r="F305" s="4"/>
      <c r="G305" s="4"/>
    </row>
    <row r="306" spans="5:7">
      <c r="E306" s="4"/>
      <c r="F306" s="4"/>
      <c r="G306" s="4"/>
    </row>
    <row r="307" spans="5:7">
      <c r="E307" s="4"/>
      <c r="F307" s="4"/>
      <c r="G307" s="4"/>
    </row>
    <row r="308" spans="5:7">
      <c r="E308" s="4"/>
      <c r="F308" s="4"/>
      <c r="G308" s="4"/>
    </row>
    <row r="309" spans="5:7">
      <c r="E309" s="4"/>
      <c r="F309" s="4"/>
      <c r="G309" s="4"/>
    </row>
    <row r="310" spans="5:7">
      <c r="E310" s="4"/>
      <c r="F310" s="4"/>
      <c r="G310" s="4"/>
    </row>
    <row r="311" spans="5:7">
      <c r="E311" s="4"/>
      <c r="F311" s="4"/>
      <c r="G311" s="4"/>
    </row>
    <row r="312" spans="5:7">
      <c r="E312" s="4"/>
      <c r="F312" s="4"/>
      <c r="G312" s="4"/>
    </row>
    <row r="313" spans="5:7">
      <c r="E313" s="4"/>
      <c r="F313" s="4"/>
      <c r="G313" s="4"/>
    </row>
    <row r="314" spans="5:7">
      <c r="E314" s="4"/>
      <c r="F314" s="4"/>
      <c r="G314" s="4"/>
    </row>
    <row r="315" spans="5:7">
      <c r="E315" s="4"/>
      <c r="F315" s="4"/>
      <c r="G315" s="4"/>
    </row>
    <row r="316" spans="5:7">
      <c r="E316" s="4"/>
      <c r="F316" s="4"/>
      <c r="G316" s="4"/>
    </row>
    <row r="317" spans="5:7">
      <c r="E317" s="4"/>
      <c r="F317" s="4"/>
      <c r="G317" s="4"/>
    </row>
    <row r="318" spans="5:7">
      <c r="E318" s="4"/>
      <c r="F318" s="4"/>
      <c r="G318" s="4"/>
    </row>
    <row r="319" spans="5:7">
      <c r="E319" s="4"/>
      <c r="F319" s="4"/>
      <c r="G319" s="4"/>
    </row>
    <row r="320" spans="5:7">
      <c r="E320" s="4"/>
      <c r="F320" s="4"/>
      <c r="G320" s="4"/>
    </row>
    <row r="321" spans="5:7">
      <c r="E321" s="4"/>
      <c r="F321" s="4"/>
      <c r="G321" s="4"/>
    </row>
    <row r="322" spans="5:7">
      <c r="E322" s="4"/>
      <c r="F322" s="4"/>
      <c r="G322" s="4"/>
    </row>
    <row r="323" spans="5:7">
      <c r="E323" s="4"/>
      <c r="F323" s="4"/>
      <c r="G323" s="4"/>
    </row>
    <row r="324" spans="5:7">
      <c r="E324" s="4"/>
      <c r="F324" s="4"/>
      <c r="G324" s="4"/>
    </row>
    <row r="325" spans="5:7">
      <c r="E325" s="4"/>
      <c r="F325" s="4"/>
      <c r="G325" s="4"/>
    </row>
    <row r="326" spans="5:7">
      <c r="E326" s="4"/>
      <c r="F326" s="4"/>
      <c r="G326" s="4"/>
    </row>
    <row r="327" spans="5:7">
      <c r="E327" s="4"/>
      <c r="F327" s="4"/>
      <c r="G327" s="4"/>
    </row>
    <row r="328" spans="5:7">
      <c r="E328" s="4"/>
      <c r="F328" s="4"/>
      <c r="G328" s="4"/>
    </row>
    <row r="329" spans="5:7">
      <c r="E329" s="4"/>
      <c r="F329" s="4"/>
      <c r="G329" s="4"/>
    </row>
    <row r="330" spans="5:7">
      <c r="E330" s="4"/>
      <c r="F330" s="4"/>
      <c r="G330" s="4"/>
    </row>
    <row r="331" spans="5:7">
      <c r="E331" s="4"/>
      <c r="F331" s="4"/>
      <c r="G331" s="4"/>
    </row>
    <row r="332" spans="5:7">
      <c r="E332" s="4"/>
      <c r="F332" s="4"/>
      <c r="G332" s="4"/>
    </row>
    <row r="333" spans="5:7">
      <c r="E333" s="4"/>
      <c r="F333" s="4"/>
      <c r="G333" s="4"/>
    </row>
    <row r="334" spans="5:7">
      <c r="E334" s="4"/>
      <c r="F334" s="4"/>
      <c r="G334" s="4"/>
    </row>
    <row r="335" spans="5:7">
      <c r="E335" s="4"/>
      <c r="F335" s="4"/>
      <c r="G335" s="4"/>
    </row>
    <row r="336" spans="5:7">
      <c r="E336" s="4"/>
      <c r="F336" s="4"/>
      <c r="G336" s="4"/>
    </row>
    <row r="337" spans="5:7">
      <c r="E337" s="4"/>
      <c r="F337" s="4"/>
      <c r="G337" s="4"/>
    </row>
    <row r="338" spans="5:7">
      <c r="E338" s="4"/>
      <c r="F338" s="4"/>
      <c r="G338" s="4"/>
    </row>
    <row r="339" spans="5:7">
      <c r="E339" s="4"/>
      <c r="F339" s="4"/>
      <c r="G339" s="4"/>
    </row>
    <row r="340" spans="5:7">
      <c r="E340" s="4"/>
      <c r="F340" s="4"/>
      <c r="G340" s="4"/>
    </row>
    <row r="341" spans="5:7">
      <c r="E341" s="4"/>
      <c r="F341" s="4"/>
      <c r="G341" s="4"/>
    </row>
    <row r="342" spans="5:7">
      <c r="E342" s="4"/>
      <c r="F342" s="4"/>
      <c r="G342" s="4"/>
    </row>
    <row r="343" spans="5:7">
      <c r="E343" s="4"/>
      <c r="F343" s="4"/>
      <c r="G343" s="4"/>
    </row>
    <row r="344" spans="5:7">
      <c r="E344" s="4"/>
      <c r="F344" s="4"/>
      <c r="G344" s="4"/>
    </row>
    <row r="345" spans="5:7">
      <c r="E345" s="4"/>
      <c r="F345" s="4"/>
      <c r="G345" s="4"/>
    </row>
    <row r="346" spans="5:7">
      <c r="E346" s="4"/>
      <c r="F346" s="4"/>
      <c r="G346" s="4"/>
    </row>
    <row r="347" spans="5:7">
      <c r="E347" s="4"/>
      <c r="F347" s="4"/>
      <c r="G347" s="4"/>
    </row>
    <row r="348" spans="5:7">
      <c r="E348" s="4"/>
      <c r="F348" s="4"/>
      <c r="G348" s="4"/>
    </row>
    <row r="349" spans="5:7">
      <c r="E349" s="4"/>
      <c r="F349" s="4"/>
      <c r="G349" s="4"/>
    </row>
    <row r="350" spans="5:7">
      <c r="E350" s="4"/>
      <c r="F350" s="4"/>
      <c r="G350" s="4"/>
    </row>
    <row r="351" spans="5:7">
      <c r="E351" s="4"/>
      <c r="F351" s="4"/>
      <c r="G351" s="4"/>
    </row>
    <row r="352" spans="5:7">
      <c r="E352" s="4"/>
      <c r="F352" s="4"/>
      <c r="G352" s="4"/>
    </row>
    <row r="353" spans="5:7">
      <c r="E353" s="4"/>
      <c r="F353" s="4"/>
      <c r="G353" s="4"/>
    </row>
    <row r="354" spans="5:7">
      <c r="E354" s="4"/>
      <c r="F354" s="4"/>
      <c r="G354" s="4"/>
    </row>
    <row r="355" spans="5:7">
      <c r="E355" s="4"/>
      <c r="F355" s="4"/>
      <c r="G355" s="4"/>
    </row>
    <row r="356" spans="5:7">
      <c r="E356" s="4"/>
      <c r="F356" s="4"/>
      <c r="G356" s="4"/>
    </row>
    <row r="357" spans="5:7">
      <c r="E357" s="4"/>
      <c r="F357" s="4"/>
      <c r="G357" s="4"/>
    </row>
    <row r="358" spans="5:7">
      <c r="E358" s="4"/>
      <c r="F358" s="4"/>
      <c r="G358" s="4"/>
    </row>
    <row r="359" spans="5:7">
      <c r="E359" s="4"/>
      <c r="F359" s="4"/>
      <c r="G359" s="4"/>
    </row>
    <row r="360" spans="5:7">
      <c r="E360" s="4"/>
      <c r="F360" s="4"/>
      <c r="G360" s="4"/>
    </row>
    <row r="361" spans="5:7">
      <c r="E361" s="4"/>
      <c r="F361" s="4"/>
      <c r="G361" s="4"/>
    </row>
    <row r="362" spans="5:7">
      <c r="E362" s="4"/>
      <c r="F362" s="4"/>
      <c r="G362" s="4"/>
    </row>
    <row r="363" spans="5:7">
      <c r="E363" s="4"/>
      <c r="F363" s="4"/>
      <c r="G363" s="4"/>
    </row>
    <row r="364" spans="5:7">
      <c r="E364" s="4"/>
      <c r="F364" s="4"/>
      <c r="G364" s="4"/>
    </row>
    <row r="365" spans="5:7">
      <c r="E365" s="4"/>
      <c r="F365" s="4"/>
      <c r="G365" s="4"/>
    </row>
    <row r="366" spans="5:7">
      <c r="E366" s="4"/>
      <c r="F366" s="4"/>
      <c r="G366" s="4"/>
    </row>
    <row r="367" spans="5:7">
      <c r="E367" s="4"/>
      <c r="F367" s="4"/>
      <c r="G367" s="4"/>
    </row>
    <row r="368" spans="5:7">
      <c r="E368" s="4"/>
      <c r="F368" s="4"/>
      <c r="G368" s="4"/>
    </row>
    <row r="369" spans="5:7">
      <c r="E369" s="4"/>
      <c r="F369" s="4"/>
      <c r="G369" s="4"/>
    </row>
    <row r="370" spans="5:7">
      <c r="E370" s="4"/>
      <c r="F370" s="4"/>
      <c r="G370" s="4"/>
    </row>
    <row r="371" spans="5:7">
      <c r="E371" s="4"/>
      <c r="F371" s="4"/>
      <c r="G371" s="4"/>
    </row>
    <row r="372" spans="5:7">
      <c r="E372" s="4"/>
      <c r="F372" s="4"/>
      <c r="G372" s="4"/>
    </row>
    <row r="373" spans="5:7">
      <c r="E373" s="4"/>
      <c r="F373" s="4"/>
      <c r="G373" s="4"/>
    </row>
    <row r="374" spans="5:7">
      <c r="E374" s="4"/>
      <c r="F374" s="4"/>
      <c r="G374" s="4"/>
    </row>
    <row r="375" spans="5:7">
      <c r="E375" s="4"/>
      <c r="F375" s="4"/>
      <c r="G375" s="4"/>
    </row>
    <row r="376" spans="5:7">
      <c r="E376" s="4"/>
      <c r="F376" s="4"/>
      <c r="G376" s="4"/>
    </row>
    <row r="377" spans="5:7">
      <c r="E377" s="4"/>
      <c r="F377" s="4"/>
      <c r="G377" s="4"/>
    </row>
    <row r="378" spans="5:7">
      <c r="E378" s="4"/>
      <c r="F378" s="4"/>
      <c r="G378" s="4"/>
    </row>
    <row r="379" spans="5:7">
      <c r="F379" s="4"/>
      <c r="G379" s="4"/>
    </row>
    <row r="380" spans="5:7">
      <c r="F380" s="4"/>
      <c r="G380" s="4"/>
    </row>
    <row r="381" spans="5:7">
      <c r="F381" s="4"/>
      <c r="G381" s="4"/>
    </row>
    <row r="382" spans="5:7">
      <c r="F382" s="4"/>
      <c r="G382" s="4"/>
    </row>
    <row r="383" spans="5:7">
      <c r="F383" s="4"/>
      <c r="G383" s="4"/>
    </row>
    <row r="384" spans="5:7">
      <c r="F384" s="4"/>
      <c r="G384" s="4"/>
    </row>
    <row r="385" spans="6:7">
      <c r="F385" s="4"/>
      <c r="G385" s="4"/>
    </row>
    <row r="386" spans="6:7">
      <c r="F386" s="4"/>
      <c r="G386" s="4"/>
    </row>
    <row r="387" spans="6:7">
      <c r="F387" s="4"/>
      <c r="G387" s="4"/>
    </row>
    <row r="388" spans="6:7">
      <c r="F388" s="4"/>
      <c r="G388" s="4"/>
    </row>
    <row r="389" spans="6:7">
      <c r="F389" s="4"/>
      <c r="G389" s="4"/>
    </row>
    <row r="390" spans="6:7">
      <c r="F390" s="4"/>
      <c r="G390" s="4"/>
    </row>
    <row r="391" spans="6:7">
      <c r="F391" s="4"/>
      <c r="G391" s="4"/>
    </row>
    <row r="392" spans="6:7">
      <c r="F392" s="4"/>
      <c r="G392" s="4"/>
    </row>
    <row r="393" spans="6:7">
      <c r="F393" s="4"/>
      <c r="G393" s="4"/>
    </row>
    <row r="394" spans="6:7">
      <c r="F394" s="4"/>
      <c r="G394" s="4"/>
    </row>
    <row r="395" spans="6:7">
      <c r="F395" s="4"/>
      <c r="G395" s="4"/>
    </row>
    <row r="396" spans="6:7">
      <c r="F396" s="4"/>
      <c r="G396" s="4"/>
    </row>
    <row r="397" spans="6:7">
      <c r="F397" s="4"/>
      <c r="G397" s="4"/>
    </row>
    <row r="398" spans="6:7">
      <c r="F398" s="4"/>
      <c r="G398" s="4"/>
    </row>
    <row r="399" spans="6:7">
      <c r="F399" s="4"/>
      <c r="G399" s="4"/>
    </row>
    <row r="400" spans="6:7">
      <c r="F400" s="4"/>
      <c r="G400" s="4"/>
    </row>
    <row r="401" spans="6:7">
      <c r="F401" s="4"/>
      <c r="G401" s="4"/>
    </row>
    <row r="402" spans="6:7">
      <c r="F402" s="4"/>
      <c r="G402" s="4"/>
    </row>
    <row r="403" spans="6:7">
      <c r="F403" s="4"/>
      <c r="G403" s="4"/>
    </row>
    <row r="404" spans="6:7">
      <c r="F404" s="4"/>
      <c r="G404" s="4"/>
    </row>
    <row r="405" spans="6:7">
      <c r="F405" s="4"/>
      <c r="G405" s="4"/>
    </row>
    <row r="406" spans="6:7">
      <c r="F406" s="4"/>
      <c r="G406" s="4"/>
    </row>
    <row r="407" spans="6:7">
      <c r="F407" s="4"/>
      <c r="G407" s="4"/>
    </row>
    <row r="408" spans="6:7">
      <c r="F408" s="4"/>
      <c r="G408" s="4"/>
    </row>
    <row r="409" spans="6:7">
      <c r="F409" s="4"/>
      <c r="G409" s="4"/>
    </row>
    <row r="410" spans="6:7">
      <c r="F410" s="4"/>
      <c r="G410" s="4"/>
    </row>
    <row r="411" spans="6:7">
      <c r="F411" s="4"/>
      <c r="G411" s="4"/>
    </row>
    <row r="412" spans="6:7">
      <c r="F412" s="4"/>
      <c r="G412" s="4"/>
    </row>
    <row r="413" spans="6:7">
      <c r="F413" s="4"/>
      <c r="G413" s="4"/>
    </row>
    <row r="414" spans="6:7">
      <c r="F414" s="4"/>
      <c r="G414" s="4"/>
    </row>
    <row r="415" spans="6:7">
      <c r="F415" s="4"/>
      <c r="G415" s="4"/>
    </row>
    <row r="416" spans="6:7">
      <c r="F416" s="4"/>
      <c r="G416" s="4"/>
    </row>
    <row r="417" spans="6:7">
      <c r="F417" s="4"/>
      <c r="G417" s="4"/>
    </row>
    <row r="418" spans="6:7">
      <c r="F418" s="4"/>
      <c r="G418" s="4"/>
    </row>
    <row r="419" spans="6:7">
      <c r="F419" s="4"/>
      <c r="G419" s="4"/>
    </row>
    <row r="420" spans="6:7">
      <c r="F420" s="4"/>
      <c r="G420" s="4"/>
    </row>
    <row r="421" spans="6:7">
      <c r="F421" s="4"/>
      <c r="G421" s="4"/>
    </row>
    <row r="422" spans="6:7">
      <c r="F422" s="4"/>
      <c r="G422" s="4"/>
    </row>
    <row r="423" spans="6:7">
      <c r="F423" s="4"/>
      <c r="G423" s="4"/>
    </row>
    <row r="424" spans="6:7">
      <c r="F424" s="4"/>
      <c r="G424" s="4"/>
    </row>
    <row r="425" spans="6:7">
      <c r="F425" s="4"/>
      <c r="G425" s="4"/>
    </row>
    <row r="426" spans="6:7">
      <c r="F426" s="4"/>
      <c r="G426" s="4"/>
    </row>
    <row r="427" spans="6:7">
      <c r="F427" s="4"/>
      <c r="G427" s="4"/>
    </row>
    <row r="428" spans="6:7">
      <c r="F428" s="4"/>
      <c r="G428" s="4"/>
    </row>
    <row r="429" spans="6:7">
      <c r="F429" s="4"/>
      <c r="G429" s="4"/>
    </row>
    <row r="430" spans="6:7">
      <c r="F430" s="4"/>
      <c r="G430" s="4"/>
    </row>
    <row r="431" spans="6:7">
      <c r="F431" s="4"/>
      <c r="G431" s="4"/>
    </row>
    <row r="432" spans="6:7">
      <c r="F432" s="4"/>
      <c r="G432" s="4"/>
    </row>
    <row r="433" spans="6:7">
      <c r="F433" s="4"/>
      <c r="G433" s="4"/>
    </row>
    <row r="434" spans="6:7">
      <c r="F434" s="4"/>
      <c r="G434" s="4"/>
    </row>
    <row r="435" spans="6:7">
      <c r="F435" s="4"/>
      <c r="G435" s="4"/>
    </row>
    <row r="436" spans="6:7">
      <c r="F436" s="4"/>
      <c r="G436" s="4"/>
    </row>
    <row r="437" spans="6:7">
      <c r="F437" s="4"/>
      <c r="G437" s="4"/>
    </row>
    <row r="438" spans="6:7">
      <c r="F438" s="4"/>
      <c r="G438" s="4"/>
    </row>
    <row r="439" spans="6:7">
      <c r="F439" s="4"/>
      <c r="G439" s="4"/>
    </row>
    <row r="440" spans="6:7">
      <c r="F440" s="4"/>
      <c r="G440" s="4"/>
    </row>
    <row r="441" spans="6:7">
      <c r="F441" s="4"/>
      <c r="G441" s="4"/>
    </row>
    <row r="442" spans="6:7">
      <c r="F442" s="4"/>
      <c r="G442" s="4"/>
    </row>
    <row r="443" spans="6:7">
      <c r="F443" s="4"/>
      <c r="G443" s="4"/>
    </row>
    <row r="444" spans="6:7">
      <c r="F444" s="4"/>
      <c r="G444" s="4"/>
    </row>
  </sheetData>
  <mergeCells count="9">
    <mergeCell ref="A32:C32"/>
    <mergeCell ref="A57:E57"/>
    <mergeCell ref="A60:C60"/>
    <mergeCell ref="A83:E83"/>
    <mergeCell ref="A2:H2"/>
    <mergeCell ref="A31:H31"/>
    <mergeCell ref="A59:H59"/>
    <mergeCell ref="A3:C3"/>
    <mergeCell ref="A29:E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6EDF-448F-4276-B74D-0EE7CD0E8499}">
  <dimension ref="A1:K412"/>
  <sheetViews>
    <sheetView topLeftCell="A11" workbookViewId="0">
      <selection activeCell="I41" sqref="I41"/>
    </sheetView>
  </sheetViews>
  <sheetFormatPr defaultColWidth="8.85546875" defaultRowHeight="13.9"/>
  <cols>
    <col min="1" max="1" width="27.85546875" style="1" customWidth="1"/>
    <col min="2" max="2" width="14.7109375" style="1" customWidth="1"/>
    <col min="3" max="3" width="22.85546875" style="1" customWidth="1"/>
    <col min="4" max="4" width="22.140625" style="1" customWidth="1"/>
    <col min="5" max="6" width="13" style="1" bestFit="1" customWidth="1"/>
    <col min="7" max="7" width="12.28515625" style="1" bestFit="1" customWidth="1"/>
    <col min="8" max="8" width="11.140625" style="1" bestFit="1" customWidth="1"/>
    <col min="9" max="9" width="8.85546875" style="1"/>
    <col min="10" max="10" width="24.85546875" style="1" bestFit="1" customWidth="1"/>
    <col min="11" max="11" width="12.42578125" style="1" bestFit="1" customWidth="1"/>
    <col min="12" max="12" width="13.7109375" style="1" bestFit="1" customWidth="1"/>
    <col min="13" max="13" width="15.140625" style="1" bestFit="1" customWidth="1"/>
    <col min="14" max="16384" width="8.85546875" style="1"/>
  </cols>
  <sheetData>
    <row r="1" spans="1:11">
      <c r="A1" s="1" t="s">
        <v>0</v>
      </c>
    </row>
    <row r="2" spans="1:11" ht="15.6">
      <c r="A2" s="63" t="s">
        <v>38</v>
      </c>
      <c r="B2" s="63"/>
      <c r="C2" s="63"/>
      <c r="D2" s="63"/>
      <c r="E2" s="63"/>
      <c r="F2" s="63"/>
      <c r="G2" s="63"/>
      <c r="H2" s="63"/>
      <c r="I2" s="50" t="s">
        <v>15</v>
      </c>
      <c r="J2" s="15"/>
      <c r="K2" s="51">
        <v>17</v>
      </c>
    </row>
    <row r="3" spans="1:11">
      <c r="A3" s="64" t="s">
        <v>64</v>
      </c>
      <c r="B3" s="64"/>
      <c r="C3" s="64"/>
      <c r="D3" s="32"/>
      <c r="E3" s="32"/>
      <c r="F3" s="40" t="s">
        <v>65</v>
      </c>
      <c r="G3" s="40" t="s">
        <v>66</v>
      </c>
      <c r="H3" s="33" t="s">
        <v>67</v>
      </c>
    </row>
    <row r="4" spans="1:11">
      <c r="A4" s="2" t="s">
        <v>66</v>
      </c>
      <c r="F4" s="4"/>
      <c r="G4" s="4"/>
    </row>
    <row r="5" spans="1:11" ht="15.6">
      <c r="A5" s="1" t="s">
        <v>96</v>
      </c>
      <c r="F5" s="37"/>
      <c r="G5" s="37">
        <v>230894.1</v>
      </c>
      <c r="H5" s="31">
        <f>G5*15/115</f>
        <v>30116.621739130434</v>
      </c>
      <c r="I5" s="50" t="s">
        <v>15</v>
      </c>
    </row>
    <row r="6" spans="1:11" ht="15.6">
      <c r="A6" s="1" t="s">
        <v>97</v>
      </c>
      <c r="F6" s="37"/>
      <c r="G6" s="37">
        <v>43700</v>
      </c>
      <c r="H6" s="31">
        <f>G6*15/115</f>
        <v>5700</v>
      </c>
      <c r="I6" s="50" t="s">
        <v>15</v>
      </c>
    </row>
    <row r="7" spans="1:11" ht="15.6">
      <c r="A7" s="1" t="s">
        <v>98</v>
      </c>
      <c r="F7" s="37"/>
      <c r="G7" s="37">
        <v>88405.08</v>
      </c>
      <c r="H7" s="31">
        <f>G7*0/115</f>
        <v>0</v>
      </c>
      <c r="I7" s="50" t="s">
        <v>15</v>
      </c>
    </row>
    <row r="8" spans="1:11">
      <c r="A8" s="1" t="s">
        <v>99</v>
      </c>
      <c r="F8" s="37"/>
      <c r="G8" s="37">
        <v>120876.76</v>
      </c>
      <c r="H8" s="31">
        <f>G8*15/115</f>
        <v>15766.533913043477</v>
      </c>
    </row>
    <row r="9" spans="1:11">
      <c r="A9" s="1" t="s">
        <v>69</v>
      </c>
      <c r="F9" s="37"/>
      <c r="G9" s="37">
        <f>IF(Schedules!G25&lt;0,-Schedules!G25,0)</f>
        <v>0</v>
      </c>
    </row>
    <row r="10" spans="1:11">
      <c r="F10" s="37"/>
      <c r="G10" s="37"/>
      <c r="J10" s="31"/>
    </row>
    <row r="11" spans="1:11">
      <c r="A11" s="2" t="s">
        <v>65</v>
      </c>
      <c r="F11" s="37"/>
      <c r="G11" s="37"/>
    </row>
    <row r="12" spans="1:11">
      <c r="A12" s="1" t="s">
        <v>70</v>
      </c>
      <c r="F12" s="37"/>
      <c r="G12" s="37"/>
    </row>
    <row r="13" spans="1:11" ht="15.6">
      <c r="A13" s="9" t="s">
        <v>33</v>
      </c>
      <c r="F13" s="37">
        <f>Schedules!F7</f>
        <v>26366.71532997067</v>
      </c>
      <c r="G13" s="50" t="s">
        <v>15</v>
      </c>
      <c r="H13" s="31">
        <f>-F13*0/115</f>
        <v>0</v>
      </c>
      <c r="I13" s="50" t="s">
        <v>15</v>
      </c>
    </row>
    <row r="14" spans="1:11" ht="15.6">
      <c r="A14" s="9" t="s">
        <v>71</v>
      </c>
      <c r="F14" s="37">
        <f>Schedules!G7</f>
        <v>1767.7229298655811</v>
      </c>
      <c r="G14" s="50" t="s">
        <v>15</v>
      </c>
      <c r="H14" s="31">
        <f>-F14*15/115</f>
        <v>-230.57255606942363</v>
      </c>
      <c r="I14" s="50" t="s">
        <v>15</v>
      </c>
    </row>
    <row r="15" spans="1:11" ht="15.6">
      <c r="A15" s="10" t="s">
        <v>100</v>
      </c>
      <c r="F15" s="37">
        <v>18631.93</v>
      </c>
      <c r="G15" s="50" t="s">
        <v>15</v>
      </c>
      <c r="H15" s="31">
        <f>-F15*15/115</f>
        <v>-2430.251739130435</v>
      </c>
      <c r="I15" s="50" t="s">
        <v>15</v>
      </c>
    </row>
    <row r="16" spans="1:11" ht="15.6">
      <c r="A16" s="1" t="s">
        <v>72</v>
      </c>
      <c r="F16" s="37">
        <f>Schedules!M41</f>
        <v>38040.578443999999</v>
      </c>
      <c r="G16" s="50" t="s">
        <v>15</v>
      </c>
      <c r="H16" s="31">
        <f>-F16*15/115</f>
        <v>-4961.814579652174</v>
      </c>
      <c r="I16" s="50" t="s">
        <v>15</v>
      </c>
    </row>
    <row r="17" spans="1:9">
      <c r="B17" s="22">
        <v>0.1</v>
      </c>
      <c r="C17" s="10" t="s">
        <v>88</v>
      </c>
      <c r="E17" s="44">
        <f>G6</f>
        <v>43700</v>
      </c>
      <c r="G17" s="37"/>
    </row>
    <row r="18" spans="1:9">
      <c r="B18" s="22">
        <v>0.06</v>
      </c>
      <c r="C18" s="10" t="s">
        <v>101</v>
      </c>
      <c r="E18" s="44">
        <f>SUM(G5,G8)</f>
        <v>351770.86</v>
      </c>
      <c r="F18" s="37"/>
      <c r="G18" s="37"/>
      <c r="H18" s="31"/>
    </row>
    <row r="19" spans="1:9">
      <c r="B19" s="22">
        <v>0.1</v>
      </c>
      <c r="C19" s="10" t="s">
        <v>102</v>
      </c>
      <c r="E19" s="44">
        <f>G7</f>
        <v>88405.08</v>
      </c>
      <c r="F19" s="37"/>
      <c r="G19" s="37"/>
      <c r="H19" s="31"/>
    </row>
    <row r="20" spans="1:9">
      <c r="A20" s="1" t="s">
        <v>103</v>
      </c>
      <c r="F20" s="37"/>
      <c r="G20" s="37"/>
    </row>
    <row r="21" spans="1:9" ht="15.6">
      <c r="A21" s="9" t="s">
        <v>89</v>
      </c>
      <c r="F21" s="37">
        <f>Schedules!M5</f>
        <v>2554.7774200884273</v>
      </c>
      <c r="G21" s="50" t="s">
        <v>15</v>
      </c>
      <c r="H21" s="31">
        <f>-F21*15/115</f>
        <v>-333.23183740283832</v>
      </c>
      <c r="I21" s="50" t="s">
        <v>15</v>
      </c>
    </row>
    <row r="22" spans="1:9">
      <c r="A22" s="10" t="s">
        <v>104</v>
      </c>
      <c r="F22" s="37"/>
      <c r="G22" s="37"/>
      <c r="H22" s="31"/>
    </row>
    <row r="23" spans="1:9" ht="15.6">
      <c r="A23" s="9" t="s">
        <v>105</v>
      </c>
      <c r="F23" s="37">
        <v>920</v>
      </c>
      <c r="G23" s="50" t="s">
        <v>15</v>
      </c>
      <c r="H23" s="31">
        <f t="shared" ref="H23:H30" si="0">-F23*15/115</f>
        <v>-120</v>
      </c>
      <c r="I23" s="50" t="s">
        <v>15</v>
      </c>
    </row>
    <row r="24" spans="1:9" ht="15.6">
      <c r="A24" s="9" t="s">
        <v>106</v>
      </c>
      <c r="F24" s="37">
        <v>37.82</v>
      </c>
      <c r="G24" s="50" t="s">
        <v>15</v>
      </c>
      <c r="H24" s="31">
        <f t="shared" si="0"/>
        <v>-4.9330434782608688</v>
      </c>
      <c r="I24" s="50" t="s">
        <v>15</v>
      </c>
    </row>
    <row r="25" spans="1:9" ht="15.6">
      <c r="A25" s="9" t="s">
        <v>107</v>
      </c>
      <c r="F25" s="37">
        <v>37.82</v>
      </c>
      <c r="G25" s="50" t="s">
        <v>15</v>
      </c>
      <c r="H25" s="31">
        <f t="shared" si="0"/>
        <v>-4.9330434782608688</v>
      </c>
      <c r="I25" s="50" t="s">
        <v>15</v>
      </c>
    </row>
    <row r="26" spans="1:9" ht="15.6">
      <c r="A26" s="9" t="s">
        <v>108</v>
      </c>
      <c r="F26" s="37">
        <v>37.82</v>
      </c>
      <c r="G26" s="50" t="s">
        <v>15</v>
      </c>
      <c r="H26" s="31">
        <f t="shared" si="0"/>
        <v>-4.9330434782608688</v>
      </c>
      <c r="I26" s="50" t="s">
        <v>15</v>
      </c>
    </row>
    <row r="27" spans="1:9" ht="15.6">
      <c r="A27" s="10" t="s">
        <v>109</v>
      </c>
      <c r="F27" s="37">
        <v>6914.1</v>
      </c>
      <c r="G27" s="50" t="s">
        <v>15</v>
      </c>
      <c r="H27" s="31">
        <f>-F27*15/115</f>
        <v>-901.83913043478265</v>
      </c>
      <c r="I27" s="50" t="s">
        <v>15</v>
      </c>
    </row>
    <row r="28" spans="1:9">
      <c r="A28" s="10" t="s">
        <v>110</v>
      </c>
      <c r="F28" s="37">
        <v>15000</v>
      </c>
      <c r="G28" s="37"/>
      <c r="H28" s="31">
        <f>-F28*0/115</f>
        <v>0</v>
      </c>
    </row>
    <row r="29" spans="1:9" ht="15.6">
      <c r="A29" s="10" t="s">
        <v>111</v>
      </c>
      <c r="F29" s="37">
        <v>400</v>
      </c>
      <c r="G29" s="50" t="s">
        <v>15</v>
      </c>
      <c r="H29" s="31">
        <f t="shared" si="0"/>
        <v>-52.173913043478258</v>
      </c>
      <c r="I29" s="50" t="s">
        <v>15</v>
      </c>
    </row>
    <row r="30" spans="1:9" ht="15.6">
      <c r="A30" s="10" t="s">
        <v>112</v>
      </c>
      <c r="F30" s="37">
        <v>1030</v>
      </c>
      <c r="G30" s="50" t="s">
        <v>15</v>
      </c>
      <c r="H30" s="31">
        <f t="shared" si="0"/>
        <v>-134.34782608695653</v>
      </c>
      <c r="I30" s="50" t="s">
        <v>15</v>
      </c>
    </row>
    <row r="31" spans="1:9">
      <c r="A31" s="1" t="s">
        <v>77</v>
      </c>
      <c r="C31" s="22"/>
      <c r="D31" s="10"/>
      <c r="E31" s="44"/>
      <c r="F31" s="37">
        <f>IF(Schedules!G25&lt;0,0,Schedules!G25)</f>
        <v>42404.124939919042</v>
      </c>
      <c r="G31" s="37"/>
      <c r="H31" s="31"/>
    </row>
    <row r="32" spans="1:9">
      <c r="A32" s="24" t="s">
        <v>78</v>
      </c>
      <c r="B32" s="25"/>
      <c r="C32" s="25"/>
      <c r="D32" s="25"/>
      <c r="E32" s="25"/>
      <c r="F32" s="43">
        <f>SUM(F12:F31)</f>
        <v>154143.40906384375</v>
      </c>
      <c r="G32" s="37"/>
    </row>
    <row r="33" spans="1:7">
      <c r="F33" s="37"/>
      <c r="G33" s="37"/>
    </row>
    <row r="34" spans="1:7">
      <c r="A34" s="2" t="s">
        <v>113</v>
      </c>
      <c r="F34" s="37"/>
      <c r="G34" s="37"/>
    </row>
    <row r="35" spans="1:7">
      <c r="A35" s="1" t="s">
        <v>114</v>
      </c>
      <c r="F35" s="46">
        <f>IF((F50-F32)&gt;SUM(E36,E39:E40),SUM(E36,E39:E40),(F50-F32))</f>
        <v>167186.64000000001</v>
      </c>
      <c r="G35" s="37"/>
    </row>
    <row r="36" spans="1:7" ht="15.6">
      <c r="A36" s="9" t="s">
        <v>115</v>
      </c>
      <c r="C36" s="50" t="s">
        <v>15</v>
      </c>
      <c r="E36" s="39">
        <f>SUM(E37:E38)</f>
        <v>18000</v>
      </c>
      <c r="F36" s="37"/>
      <c r="G36" s="37"/>
    </row>
    <row r="37" spans="1:7" ht="15.6">
      <c r="A37" s="9"/>
      <c r="B37" s="1" t="s">
        <v>116</v>
      </c>
      <c r="E37" s="47">
        <v>12000</v>
      </c>
      <c r="F37" s="50" t="s">
        <v>15</v>
      </c>
      <c r="G37" s="37"/>
    </row>
    <row r="38" spans="1:7" ht="14.45">
      <c r="A38" s="9"/>
      <c r="B38" s="1" t="s">
        <v>117</v>
      </c>
      <c r="E38" s="48">
        <v>6000</v>
      </c>
      <c r="F38" s="37"/>
      <c r="G38" s="37"/>
    </row>
    <row r="39" spans="1:7" ht="15.6">
      <c r="A39" s="9" t="s">
        <v>118</v>
      </c>
      <c r="D39" s="50" t="s">
        <v>15</v>
      </c>
      <c r="E39" s="37">
        <v>12000</v>
      </c>
      <c r="F39" s="37"/>
      <c r="G39" s="37"/>
    </row>
    <row r="40" spans="1:7">
      <c r="A40" s="9" t="s">
        <v>119</v>
      </c>
      <c r="E40" s="31">
        <f>SUM(E41:E42)</f>
        <v>137186.64000000001</v>
      </c>
      <c r="F40" s="37"/>
      <c r="G40" s="37"/>
    </row>
    <row r="41" spans="1:7" ht="15.6">
      <c r="A41" s="50" t="s">
        <v>15</v>
      </c>
      <c r="B41" s="1" t="s">
        <v>120</v>
      </c>
      <c r="E41" s="47">
        <v>119345.02</v>
      </c>
      <c r="F41" s="50" t="s">
        <v>15</v>
      </c>
      <c r="G41" s="50" t="s">
        <v>15</v>
      </c>
    </row>
    <row r="42" spans="1:7" ht="15.6">
      <c r="A42" s="50" t="s">
        <v>15</v>
      </c>
      <c r="B42" s="1" t="s">
        <v>121</v>
      </c>
      <c r="E42" s="49">
        <v>17841.62</v>
      </c>
      <c r="F42" s="50" t="s">
        <v>15</v>
      </c>
      <c r="G42" s="50" t="s">
        <v>15</v>
      </c>
    </row>
    <row r="43" spans="1:7">
      <c r="A43" s="9" t="s">
        <v>122</v>
      </c>
      <c r="E43" s="39">
        <v>0</v>
      </c>
      <c r="F43" s="37"/>
      <c r="G43" s="37"/>
    </row>
    <row r="44" spans="1:7">
      <c r="A44" s="9"/>
      <c r="B44" s="1" t="s">
        <v>123</v>
      </c>
      <c r="E44" s="39"/>
      <c r="F44" s="37"/>
      <c r="G44" s="37"/>
    </row>
    <row r="45" spans="1:7">
      <c r="A45" s="9" t="s">
        <v>124</v>
      </c>
      <c r="E45" s="39">
        <v>0</v>
      </c>
      <c r="F45" s="37"/>
      <c r="G45" s="37"/>
    </row>
    <row r="46" spans="1:7">
      <c r="A46" s="9"/>
      <c r="B46" s="1" t="s">
        <v>123</v>
      </c>
      <c r="E46" s="39"/>
      <c r="F46" s="37"/>
      <c r="G46" s="37"/>
    </row>
    <row r="47" spans="1:7">
      <c r="A47" s="9"/>
      <c r="E47" s="5"/>
      <c r="F47" s="4"/>
      <c r="G47" s="4"/>
    </row>
    <row r="48" spans="1:7">
      <c r="A48" s="10" t="s">
        <v>125</v>
      </c>
      <c r="E48" s="4">
        <f>F48/Distribution!F15</f>
        <v>9.042743264053367E-2</v>
      </c>
      <c r="F48" s="4">
        <f>F50-(F32+F35)</f>
        <v>162545.89093615621</v>
      </c>
      <c r="G48" s="4"/>
    </row>
    <row r="49" spans="1:7">
      <c r="E49" s="4"/>
      <c r="F49" s="4"/>
      <c r="G49" s="4"/>
    </row>
    <row r="50" spans="1:7" ht="14.45" thickBot="1">
      <c r="A50" s="59" t="s">
        <v>40</v>
      </c>
      <c r="B50" s="59"/>
      <c r="C50" s="59"/>
      <c r="D50" s="59"/>
      <c r="E50" s="59"/>
      <c r="F50" s="6">
        <f>G50</f>
        <v>483875.94</v>
      </c>
      <c r="G50" s="6">
        <f>SUM(G5:G49)</f>
        <v>483875.94</v>
      </c>
    </row>
    <row r="51" spans="1:7" ht="14.45" thickTop="1">
      <c r="E51" s="4"/>
      <c r="F51" s="4"/>
      <c r="G51" s="4"/>
    </row>
    <row r="52" spans="1:7">
      <c r="E52" s="4"/>
      <c r="F52" s="4"/>
      <c r="G52" s="4"/>
    </row>
    <row r="53" spans="1:7">
      <c r="E53" s="4"/>
      <c r="F53" s="4"/>
      <c r="G53" s="4"/>
    </row>
    <row r="54" spans="1:7">
      <c r="E54" s="4"/>
      <c r="F54" s="4"/>
      <c r="G54" s="4"/>
    </row>
    <row r="55" spans="1:7">
      <c r="E55" s="4"/>
      <c r="F55" s="4"/>
      <c r="G55" s="4"/>
    </row>
    <row r="56" spans="1:7">
      <c r="E56" s="4"/>
      <c r="F56" s="4"/>
      <c r="G56" s="4"/>
    </row>
    <row r="57" spans="1:7">
      <c r="E57" s="4"/>
      <c r="F57" s="4"/>
      <c r="G57" s="4"/>
    </row>
    <row r="58" spans="1:7">
      <c r="E58" s="4"/>
      <c r="F58" s="4"/>
      <c r="G58" s="4"/>
    </row>
    <row r="59" spans="1:7">
      <c r="E59" s="4"/>
      <c r="F59" s="4"/>
      <c r="G59" s="4"/>
    </row>
    <row r="60" spans="1:7">
      <c r="E60" s="4"/>
      <c r="F60" s="4"/>
      <c r="G60" s="4"/>
    </row>
    <row r="61" spans="1:7">
      <c r="E61" s="4"/>
      <c r="F61" s="4"/>
      <c r="G61" s="4"/>
    </row>
    <row r="62" spans="1:7">
      <c r="E62" s="4"/>
      <c r="F62" s="4"/>
      <c r="G62" s="4"/>
    </row>
    <row r="63" spans="1:7">
      <c r="E63" s="4"/>
      <c r="F63" s="4"/>
      <c r="G63" s="4"/>
    </row>
    <row r="64" spans="1:7">
      <c r="E64" s="4"/>
      <c r="F64" s="4"/>
      <c r="G64" s="4"/>
    </row>
    <row r="65" spans="5:7">
      <c r="E65" s="4"/>
      <c r="F65" s="4"/>
      <c r="G65" s="4"/>
    </row>
    <row r="66" spans="5:7">
      <c r="E66" s="4"/>
      <c r="F66" s="4"/>
      <c r="G66" s="4"/>
    </row>
    <row r="67" spans="5:7">
      <c r="E67" s="4"/>
      <c r="F67" s="4"/>
      <c r="G67" s="4"/>
    </row>
    <row r="68" spans="5:7">
      <c r="E68" s="4"/>
      <c r="F68" s="4"/>
      <c r="G68" s="4"/>
    </row>
    <row r="69" spans="5:7">
      <c r="E69" s="4"/>
      <c r="F69" s="4"/>
      <c r="G69" s="4"/>
    </row>
    <row r="70" spans="5:7">
      <c r="E70" s="4"/>
      <c r="F70" s="4"/>
      <c r="G70" s="4"/>
    </row>
    <row r="71" spans="5:7">
      <c r="E71" s="4"/>
      <c r="F71" s="4"/>
      <c r="G71" s="4"/>
    </row>
    <row r="72" spans="5:7">
      <c r="E72" s="4"/>
      <c r="F72" s="4"/>
      <c r="G72" s="4"/>
    </row>
    <row r="73" spans="5:7">
      <c r="E73" s="4"/>
      <c r="F73" s="4"/>
      <c r="G73" s="4"/>
    </row>
    <row r="74" spans="5:7">
      <c r="E74" s="4"/>
      <c r="F74" s="4"/>
      <c r="G74" s="4"/>
    </row>
    <row r="75" spans="5:7">
      <c r="E75" s="4"/>
      <c r="F75" s="4"/>
      <c r="G75" s="4"/>
    </row>
    <row r="76" spans="5:7">
      <c r="E76" s="4"/>
      <c r="F76" s="4"/>
      <c r="G76" s="4"/>
    </row>
    <row r="77" spans="5:7">
      <c r="E77" s="4"/>
      <c r="F77" s="4"/>
      <c r="G77" s="4"/>
    </row>
    <row r="78" spans="5:7">
      <c r="E78" s="4"/>
      <c r="F78" s="4"/>
      <c r="G78" s="4"/>
    </row>
    <row r="79" spans="5:7">
      <c r="E79" s="4"/>
      <c r="F79" s="4"/>
      <c r="G79" s="4"/>
    </row>
    <row r="80" spans="5:7">
      <c r="E80" s="4"/>
      <c r="F80" s="4"/>
      <c r="G80" s="4"/>
    </row>
    <row r="81" spans="5:7">
      <c r="E81" s="4"/>
      <c r="F81" s="4"/>
      <c r="G81" s="4"/>
    </row>
    <row r="82" spans="5:7">
      <c r="E82" s="4"/>
      <c r="F82" s="4"/>
      <c r="G82" s="4"/>
    </row>
    <row r="83" spans="5:7">
      <c r="E83" s="4"/>
      <c r="F83" s="4"/>
      <c r="G83" s="4"/>
    </row>
    <row r="84" spans="5:7">
      <c r="E84" s="4"/>
      <c r="F84" s="4"/>
      <c r="G84" s="4"/>
    </row>
    <row r="85" spans="5:7">
      <c r="E85" s="4"/>
      <c r="F85" s="4"/>
      <c r="G85" s="4"/>
    </row>
    <row r="86" spans="5:7">
      <c r="E86" s="4"/>
      <c r="F86" s="4"/>
      <c r="G86" s="4"/>
    </row>
    <row r="87" spans="5:7">
      <c r="E87" s="4"/>
      <c r="F87" s="4"/>
      <c r="G87" s="4"/>
    </row>
    <row r="88" spans="5:7">
      <c r="E88" s="4"/>
      <c r="F88" s="4"/>
      <c r="G88" s="4"/>
    </row>
    <row r="89" spans="5:7">
      <c r="E89" s="4"/>
      <c r="F89" s="4"/>
      <c r="G89" s="4"/>
    </row>
    <row r="90" spans="5:7">
      <c r="E90" s="4"/>
      <c r="F90" s="4"/>
      <c r="G90" s="4"/>
    </row>
    <row r="91" spans="5:7">
      <c r="E91" s="4"/>
      <c r="F91" s="4"/>
      <c r="G91" s="4"/>
    </row>
    <row r="92" spans="5:7">
      <c r="E92" s="4"/>
      <c r="F92" s="4"/>
      <c r="G92" s="4"/>
    </row>
    <row r="93" spans="5:7">
      <c r="E93" s="4"/>
      <c r="F93" s="4"/>
      <c r="G93" s="4"/>
    </row>
    <row r="94" spans="5:7">
      <c r="E94" s="4"/>
      <c r="F94" s="4"/>
      <c r="G94" s="4"/>
    </row>
    <row r="95" spans="5:7">
      <c r="E95" s="4"/>
      <c r="F95" s="4"/>
      <c r="G95" s="4"/>
    </row>
    <row r="96" spans="5:7">
      <c r="E96" s="4"/>
      <c r="F96" s="4"/>
      <c r="G96" s="4"/>
    </row>
    <row r="97" spans="5:7">
      <c r="E97" s="4"/>
      <c r="F97" s="4"/>
      <c r="G97" s="4"/>
    </row>
    <row r="98" spans="5:7">
      <c r="E98" s="4"/>
      <c r="F98" s="4"/>
      <c r="G98" s="4"/>
    </row>
    <row r="99" spans="5:7">
      <c r="E99" s="4"/>
      <c r="F99" s="4"/>
      <c r="G99" s="4"/>
    </row>
    <row r="100" spans="5:7">
      <c r="E100" s="4"/>
      <c r="F100" s="4"/>
      <c r="G100" s="4"/>
    </row>
    <row r="101" spans="5:7">
      <c r="E101" s="4"/>
      <c r="F101" s="4"/>
      <c r="G101" s="4"/>
    </row>
    <row r="102" spans="5:7">
      <c r="E102" s="4"/>
      <c r="F102" s="4"/>
      <c r="G102" s="4"/>
    </row>
    <row r="103" spans="5:7">
      <c r="E103" s="4"/>
      <c r="F103" s="4"/>
      <c r="G103" s="4"/>
    </row>
    <row r="104" spans="5:7">
      <c r="E104" s="4"/>
      <c r="F104" s="4"/>
      <c r="G104" s="4"/>
    </row>
    <row r="105" spans="5:7">
      <c r="E105" s="4"/>
      <c r="F105" s="4"/>
      <c r="G105" s="4"/>
    </row>
    <row r="106" spans="5:7">
      <c r="E106" s="4"/>
      <c r="F106" s="4"/>
      <c r="G106" s="4"/>
    </row>
    <row r="107" spans="5:7">
      <c r="E107" s="4"/>
      <c r="F107" s="4"/>
      <c r="G107" s="4"/>
    </row>
    <row r="108" spans="5:7">
      <c r="E108" s="4"/>
      <c r="F108" s="4"/>
      <c r="G108" s="4"/>
    </row>
    <row r="109" spans="5:7">
      <c r="E109" s="4"/>
      <c r="F109" s="4"/>
      <c r="G109" s="4"/>
    </row>
    <row r="110" spans="5:7">
      <c r="E110" s="4"/>
      <c r="F110" s="4"/>
      <c r="G110" s="4"/>
    </row>
    <row r="111" spans="5:7">
      <c r="E111" s="4"/>
      <c r="F111" s="4"/>
      <c r="G111" s="4"/>
    </row>
    <row r="112" spans="5:7">
      <c r="E112" s="4"/>
      <c r="F112" s="4"/>
      <c r="G112" s="4"/>
    </row>
    <row r="113" spans="5:7">
      <c r="E113" s="4"/>
      <c r="F113" s="4"/>
      <c r="G113" s="4"/>
    </row>
    <row r="114" spans="5:7">
      <c r="E114" s="4"/>
      <c r="F114" s="4"/>
      <c r="G114" s="4"/>
    </row>
    <row r="115" spans="5:7">
      <c r="E115" s="4"/>
      <c r="F115" s="4"/>
      <c r="G115" s="4"/>
    </row>
    <row r="116" spans="5:7">
      <c r="E116" s="4"/>
      <c r="F116" s="4"/>
      <c r="G116" s="4"/>
    </row>
    <row r="117" spans="5:7">
      <c r="E117" s="4"/>
      <c r="F117" s="4"/>
      <c r="G117" s="4"/>
    </row>
    <row r="118" spans="5:7">
      <c r="E118" s="4"/>
      <c r="F118" s="4"/>
      <c r="G118" s="4"/>
    </row>
    <row r="119" spans="5:7">
      <c r="E119" s="4"/>
      <c r="F119" s="4"/>
      <c r="G119" s="4"/>
    </row>
    <row r="120" spans="5:7">
      <c r="E120" s="4"/>
      <c r="F120" s="4"/>
      <c r="G120" s="4"/>
    </row>
    <row r="121" spans="5:7">
      <c r="E121" s="4"/>
      <c r="F121" s="4"/>
      <c r="G121" s="4"/>
    </row>
    <row r="122" spans="5:7">
      <c r="E122" s="4"/>
      <c r="F122" s="4"/>
      <c r="G122" s="4"/>
    </row>
    <row r="123" spans="5:7">
      <c r="E123" s="4"/>
      <c r="F123" s="4"/>
      <c r="G123" s="4"/>
    </row>
    <row r="124" spans="5:7">
      <c r="E124" s="4"/>
      <c r="F124" s="4"/>
      <c r="G124" s="4"/>
    </row>
    <row r="125" spans="5:7">
      <c r="E125" s="4"/>
      <c r="F125" s="4"/>
      <c r="G125" s="4"/>
    </row>
    <row r="126" spans="5:7">
      <c r="E126" s="4"/>
      <c r="F126" s="4"/>
      <c r="G126" s="4"/>
    </row>
    <row r="127" spans="5:7">
      <c r="E127" s="4"/>
      <c r="F127" s="4"/>
      <c r="G127" s="4"/>
    </row>
    <row r="128" spans="5:7">
      <c r="E128" s="4"/>
      <c r="F128" s="4"/>
      <c r="G128" s="4"/>
    </row>
    <row r="129" spans="5:7">
      <c r="E129" s="4"/>
      <c r="F129" s="4"/>
      <c r="G129" s="4"/>
    </row>
    <row r="130" spans="5:7">
      <c r="E130" s="4"/>
      <c r="F130" s="4"/>
      <c r="G130" s="4"/>
    </row>
    <row r="131" spans="5:7">
      <c r="E131" s="4"/>
      <c r="F131" s="4"/>
      <c r="G131" s="4"/>
    </row>
    <row r="132" spans="5:7">
      <c r="E132" s="4"/>
      <c r="F132" s="4"/>
      <c r="G132" s="4"/>
    </row>
    <row r="133" spans="5:7">
      <c r="E133" s="4"/>
      <c r="F133" s="4"/>
      <c r="G133" s="4"/>
    </row>
    <row r="134" spans="5:7">
      <c r="E134" s="4"/>
      <c r="F134" s="4"/>
      <c r="G134" s="4"/>
    </row>
    <row r="135" spans="5:7">
      <c r="E135" s="4"/>
      <c r="F135" s="4"/>
      <c r="G135" s="4"/>
    </row>
    <row r="136" spans="5:7">
      <c r="E136" s="4"/>
      <c r="F136" s="4"/>
      <c r="G136" s="4"/>
    </row>
    <row r="137" spans="5:7">
      <c r="E137" s="4"/>
      <c r="F137" s="4"/>
      <c r="G137" s="4"/>
    </row>
    <row r="138" spans="5:7">
      <c r="E138" s="4"/>
      <c r="F138" s="4"/>
      <c r="G138" s="4"/>
    </row>
    <row r="139" spans="5:7">
      <c r="E139" s="4"/>
      <c r="F139" s="4"/>
      <c r="G139" s="4"/>
    </row>
    <row r="140" spans="5:7">
      <c r="E140" s="4"/>
      <c r="F140" s="4"/>
      <c r="G140" s="4"/>
    </row>
    <row r="141" spans="5:7">
      <c r="E141" s="4"/>
      <c r="F141" s="4"/>
      <c r="G141" s="4"/>
    </row>
    <row r="142" spans="5:7">
      <c r="E142" s="4"/>
      <c r="F142" s="4"/>
      <c r="G142" s="4"/>
    </row>
    <row r="143" spans="5:7">
      <c r="E143" s="4"/>
      <c r="F143" s="4"/>
      <c r="G143" s="4"/>
    </row>
    <row r="144" spans="5:7">
      <c r="E144" s="4"/>
      <c r="F144" s="4"/>
      <c r="G144" s="4"/>
    </row>
    <row r="145" spans="5:7">
      <c r="E145" s="4"/>
      <c r="F145" s="4"/>
      <c r="G145" s="4"/>
    </row>
    <row r="146" spans="5:7">
      <c r="E146" s="4"/>
      <c r="F146" s="4"/>
      <c r="G146" s="4"/>
    </row>
    <row r="147" spans="5:7">
      <c r="E147" s="4"/>
      <c r="F147" s="4"/>
      <c r="G147" s="4"/>
    </row>
    <row r="148" spans="5:7">
      <c r="E148" s="4"/>
      <c r="F148" s="4"/>
      <c r="G148" s="4"/>
    </row>
    <row r="149" spans="5:7">
      <c r="E149" s="4"/>
      <c r="F149" s="4"/>
      <c r="G149" s="4"/>
    </row>
    <row r="150" spans="5:7">
      <c r="E150" s="4"/>
      <c r="F150" s="4"/>
      <c r="G150" s="4"/>
    </row>
    <row r="151" spans="5:7">
      <c r="E151" s="4"/>
      <c r="F151" s="4"/>
      <c r="G151" s="4"/>
    </row>
    <row r="152" spans="5:7">
      <c r="E152" s="4"/>
      <c r="F152" s="4"/>
      <c r="G152" s="4"/>
    </row>
    <row r="153" spans="5:7">
      <c r="E153" s="4"/>
      <c r="F153" s="4"/>
      <c r="G153" s="4"/>
    </row>
    <row r="154" spans="5:7">
      <c r="E154" s="4"/>
      <c r="F154" s="4"/>
      <c r="G154" s="4"/>
    </row>
    <row r="155" spans="5:7">
      <c r="E155" s="4"/>
      <c r="F155" s="4"/>
      <c r="G155" s="4"/>
    </row>
    <row r="156" spans="5:7">
      <c r="E156" s="4"/>
      <c r="F156" s="4"/>
      <c r="G156" s="4"/>
    </row>
    <row r="157" spans="5:7">
      <c r="E157" s="4"/>
      <c r="F157" s="4"/>
      <c r="G157" s="4"/>
    </row>
    <row r="158" spans="5:7">
      <c r="E158" s="4"/>
      <c r="F158" s="4"/>
      <c r="G158" s="4"/>
    </row>
    <row r="159" spans="5:7">
      <c r="E159" s="4"/>
      <c r="F159" s="4"/>
      <c r="G159" s="4"/>
    </row>
    <row r="160" spans="5:7">
      <c r="E160" s="4"/>
      <c r="F160" s="4"/>
      <c r="G160" s="4"/>
    </row>
    <row r="161" spans="5:7">
      <c r="E161" s="4"/>
      <c r="F161" s="4"/>
      <c r="G161" s="4"/>
    </row>
    <row r="162" spans="5:7">
      <c r="E162" s="4"/>
      <c r="F162" s="4"/>
      <c r="G162" s="4"/>
    </row>
    <row r="163" spans="5:7">
      <c r="E163" s="4"/>
      <c r="F163" s="4"/>
      <c r="G163" s="4"/>
    </row>
    <row r="164" spans="5:7">
      <c r="E164" s="4"/>
      <c r="F164" s="4"/>
      <c r="G164" s="4"/>
    </row>
    <row r="165" spans="5:7">
      <c r="E165" s="4"/>
      <c r="F165" s="4"/>
      <c r="G165" s="4"/>
    </row>
    <row r="166" spans="5:7">
      <c r="E166" s="4"/>
      <c r="F166" s="4"/>
      <c r="G166" s="4"/>
    </row>
    <row r="167" spans="5:7">
      <c r="E167" s="4"/>
      <c r="F167" s="4"/>
      <c r="G167" s="4"/>
    </row>
    <row r="168" spans="5:7">
      <c r="E168" s="4"/>
      <c r="F168" s="4"/>
      <c r="G168" s="4"/>
    </row>
    <row r="169" spans="5:7">
      <c r="E169" s="4"/>
      <c r="F169" s="4"/>
      <c r="G169" s="4"/>
    </row>
    <row r="170" spans="5:7">
      <c r="E170" s="4"/>
      <c r="F170" s="4"/>
      <c r="G170" s="4"/>
    </row>
    <row r="171" spans="5:7">
      <c r="E171" s="4"/>
      <c r="F171" s="4"/>
      <c r="G171" s="4"/>
    </row>
    <row r="172" spans="5:7">
      <c r="E172" s="4"/>
      <c r="F172" s="4"/>
      <c r="G172" s="4"/>
    </row>
    <row r="173" spans="5:7">
      <c r="E173" s="4"/>
      <c r="F173" s="4"/>
      <c r="G173" s="4"/>
    </row>
    <row r="174" spans="5:7">
      <c r="E174" s="4"/>
      <c r="F174" s="4"/>
      <c r="G174" s="4"/>
    </row>
    <row r="175" spans="5:7">
      <c r="E175" s="4"/>
      <c r="F175" s="4"/>
      <c r="G175" s="4"/>
    </row>
    <row r="176" spans="5:7">
      <c r="E176" s="4"/>
      <c r="F176" s="4"/>
      <c r="G176" s="4"/>
    </row>
    <row r="177" spans="5:7">
      <c r="E177" s="4"/>
      <c r="F177" s="4"/>
      <c r="G177" s="4"/>
    </row>
    <row r="178" spans="5:7">
      <c r="E178" s="4"/>
      <c r="F178" s="4"/>
      <c r="G178" s="4"/>
    </row>
    <row r="179" spans="5:7">
      <c r="E179" s="4"/>
      <c r="F179" s="4"/>
      <c r="G179" s="4"/>
    </row>
    <row r="180" spans="5:7">
      <c r="E180" s="4"/>
      <c r="F180" s="4"/>
      <c r="G180" s="4"/>
    </row>
    <row r="181" spans="5:7">
      <c r="E181" s="4"/>
      <c r="F181" s="4"/>
      <c r="G181" s="4"/>
    </row>
    <row r="182" spans="5:7">
      <c r="E182" s="4"/>
      <c r="F182" s="4"/>
      <c r="G182" s="4"/>
    </row>
    <row r="183" spans="5:7">
      <c r="E183" s="4"/>
      <c r="F183" s="4"/>
      <c r="G183" s="4"/>
    </row>
    <row r="184" spans="5:7">
      <c r="E184" s="4"/>
      <c r="F184" s="4"/>
      <c r="G184" s="4"/>
    </row>
    <row r="185" spans="5:7">
      <c r="E185" s="4"/>
      <c r="F185" s="4"/>
      <c r="G185" s="4"/>
    </row>
    <row r="186" spans="5:7">
      <c r="E186" s="4"/>
      <c r="F186" s="4"/>
      <c r="G186" s="4"/>
    </row>
    <row r="187" spans="5:7">
      <c r="E187" s="4"/>
      <c r="F187" s="4"/>
      <c r="G187" s="4"/>
    </row>
    <row r="188" spans="5:7">
      <c r="E188" s="4"/>
      <c r="F188" s="4"/>
      <c r="G188" s="4"/>
    </row>
    <row r="189" spans="5:7">
      <c r="E189" s="4"/>
      <c r="F189" s="4"/>
      <c r="G189" s="4"/>
    </row>
    <row r="190" spans="5:7">
      <c r="E190" s="4"/>
      <c r="F190" s="4"/>
      <c r="G190" s="4"/>
    </row>
    <row r="191" spans="5:7">
      <c r="E191" s="4"/>
      <c r="F191" s="4"/>
      <c r="G191" s="4"/>
    </row>
    <row r="192" spans="5:7">
      <c r="E192" s="4"/>
      <c r="F192" s="4"/>
      <c r="G192" s="4"/>
    </row>
    <row r="193" spans="5:7">
      <c r="E193" s="4"/>
      <c r="F193" s="4"/>
      <c r="G193" s="4"/>
    </row>
    <row r="194" spans="5:7">
      <c r="E194" s="4"/>
      <c r="F194" s="4"/>
      <c r="G194" s="4"/>
    </row>
    <row r="195" spans="5:7">
      <c r="E195" s="4"/>
      <c r="F195" s="4"/>
      <c r="G195" s="4"/>
    </row>
    <row r="196" spans="5:7">
      <c r="E196" s="4"/>
      <c r="F196" s="4"/>
      <c r="G196" s="4"/>
    </row>
    <row r="197" spans="5:7">
      <c r="E197" s="4"/>
      <c r="F197" s="4"/>
      <c r="G197" s="4"/>
    </row>
    <row r="198" spans="5:7">
      <c r="E198" s="4"/>
      <c r="F198" s="4"/>
      <c r="G198" s="4"/>
    </row>
    <row r="199" spans="5:7">
      <c r="E199" s="4"/>
      <c r="F199" s="4"/>
      <c r="G199" s="4"/>
    </row>
    <row r="200" spans="5:7">
      <c r="E200" s="4"/>
      <c r="F200" s="4"/>
      <c r="G200" s="4"/>
    </row>
    <row r="201" spans="5:7">
      <c r="E201" s="4"/>
      <c r="F201" s="4"/>
      <c r="G201" s="4"/>
    </row>
    <row r="202" spans="5:7">
      <c r="E202" s="4"/>
      <c r="F202" s="4"/>
      <c r="G202" s="4"/>
    </row>
    <row r="203" spans="5:7">
      <c r="E203" s="4"/>
      <c r="F203" s="4"/>
      <c r="G203" s="4"/>
    </row>
    <row r="204" spans="5:7">
      <c r="E204" s="4"/>
      <c r="F204" s="4"/>
      <c r="G204" s="4"/>
    </row>
    <row r="205" spans="5:7">
      <c r="E205" s="4"/>
      <c r="F205" s="4"/>
      <c r="G205" s="4"/>
    </row>
    <row r="206" spans="5:7">
      <c r="E206" s="4"/>
      <c r="F206" s="4"/>
      <c r="G206" s="4"/>
    </row>
    <row r="207" spans="5:7">
      <c r="E207" s="4"/>
      <c r="F207" s="4"/>
      <c r="G207" s="4"/>
    </row>
    <row r="208" spans="5:7">
      <c r="E208" s="4"/>
      <c r="F208" s="4"/>
      <c r="G208" s="4"/>
    </row>
    <row r="209" spans="5:7">
      <c r="E209" s="4"/>
      <c r="F209" s="4"/>
      <c r="G209" s="4"/>
    </row>
    <row r="210" spans="5:7">
      <c r="E210" s="4"/>
      <c r="F210" s="4"/>
      <c r="G210" s="4"/>
    </row>
    <row r="211" spans="5:7">
      <c r="E211" s="4"/>
      <c r="F211" s="4"/>
      <c r="G211" s="4"/>
    </row>
    <row r="212" spans="5:7">
      <c r="E212" s="4"/>
      <c r="F212" s="4"/>
      <c r="G212" s="4"/>
    </row>
    <row r="213" spans="5:7">
      <c r="E213" s="4"/>
      <c r="F213" s="4"/>
      <c r="G213" s="4"/>
    </row>
    <row r="214" spans="5:7">
      <c r="E214" s="4"/>
      <c r="F214" s="4"/>
      <c r="G214" s="4"/>
    </row>
    <row r="215" spans="5:7">
      <c r="E215" s="4"/>
      <c r="F215" s="4"/>
      <c r="G215" s="4"/>
    </row>
    <row r="216" spans="5:7">
      <c r="E216" s="4"/>
      <c r="F216" s="4"/>
      <c r="G216" s="4"/>
    </row>
    <row r="217" spans="5:7">
      <c r="E217" s="4"/>
      <c r="F217" s="4"/>
      <c r="G217" s="4"/>
    </row>
    <row r="218" spans="5:7">
      <c r="E218" s="4"/>
      <c r="F218" s="4"/>
      <c r="G218" s="4"/>
    </row>
    <row r="219" spans="5:7">
      <c r="E219" s="4"/>
      <c r="F219" s="4"/>
      <c r="G219" s="4"/>
    </row>
    <row r="220" spans="5:7">
      <c r="E220" s="4"/>
      <c r="F220" s="4"/>
      <c r="G220" s="4"/>
    </row>
    <row r="221" spans="5:7">
      <c r="E221" s="4"/>
      <c r="F221" s="4"/>
      <c r="G221" s="4"/>
    </row>
    <row r="222" spans="5:7">
      <c r="E222" s="4"/>
      <c r="F222" s="4"/>
      <c r="G222" s="4"/>
    </row>
    <row r="223" spans="5:7">
      <c r="E223" s="4"/>
      <c r="F223" s="4"/>
      <c r="G223" s="4"/>
    </row>
    <row r="224" spans="5:7">
      <c r="E224" s="4"/>
      <c r="F224" s="4"/>
      <c r="G224" s="4"/>
    </row>
    <row r="225" spans="5:7">
      <c r="E225" s="4"/>
      <c r="F225" s="4"/>
      <c r="G225" s="4"/>
    </row>
    <row r="226" spans="5:7">
      <c r="E226" s="4"/>
      <c r="F226" s="4"/>
      <c r="G226" s="4"/>
    </row>
    <row r="227" spans="5:7">
      <c r="E227" s="4"/>
      <c r="F227" s="4"/>
      <c r="G227" s="4"/>
    </row>
    <row r="228" spans="5:7">
      <c r="E228" s="4"/>
      <c r="F228" s="4"/>
      <c r="G228" s="4"/>
    </row>
    <row r="229" spans="5:7">
      <c r="E229" s="4"/>
      <c r="F229" s="4"/>
      <c r="G229" s="4"/>
    </row>
    <row r="230" spans="5:7">
      <c r="E230" s="4"/>
      <c r="F230" s="4"/>
      <c r="G230" s="4"/>
    </row>
    <row r="231" spans="5:7">
      <c r="E231" s="4"/>
      <c r="F231" s="4"/>
      <c r="G231" s="4"/>
    </row>
    <row r="232" spans="5:7">
      <c r="E232" s="4"/>
      <c r="F232" s="4"/>
      <c r="G232" s="4"/>
    </row>
    <row r="233" spans="5:7">
      <c r="E233" s="4"/>
      <c r="F233" s="4"/>
      <c r="G233" s="4"/>
    </row>
    <row r="234" spans="5:7">
      <c r="E234" s="4"/>
      <c r="F234" s="4"/>
      <c r="G234" s="4"/>
    </row>
    <row r="235" spans="5:7">
      <c r="E235" s="4"/>
      <c r="F235" s="4"/>
      <c r="G235" s="4"/>
    </row>
    <row r="236" spans="5:7">
      <c r="E236" s="4"/>
      <c r="F236" s="4"/>
      <c r="G236" s="4"/>
    </row>
    <row r="237" spans="5:7">
      <c r="E237" s="4"/>
      <c r="F237" s="4"/>
      <c r="G237" s="4"/>
    </row>
    <row r="238" spans="5:7">
      <c r="E238" s="4"/>
      <c r="F238" s="4"/>
      <c r="G238" s="4"/>
    </row>
    <row r="239" spans="5:7">
      <c r="E239" s="4"/>
      <c r="F239" s="4"/>
      <c r="G239" s="4"/>
    </row>
    <row r="240" spans="5:7">
      <c r="E240" s="4"/>
      <c r="F240" s="4"/>
      <c r="G240" s="4"/>
    </row>
    <row r="241" spans="5:7">
      <c r="E241" s="4"/>
      <c r="F241" s="4"/>
      <c r="G241" s="4"/>
    </row>
    <row r="242" spans="5:7">
      <c r="E242" s="4"/>
      <c r="F242" s="4"/>
      <c r="G242" s="4"/>
    </row>
    <row r="243" spans="5:7">
      <c r="E243" s="4"/>
      <c r="F243" s="4"/>
      <c r="G243" s="4"/>
    </row>
    <row r="244" spans="5:7">
      <c r="E244" s="4"/>
      <c r="F244" s="4"/>
      <c r="G244" s="4"/>
    </row>
    <row r="245" spans="5:7">
      <c r="E245" s="4"/>
      <c r="F245" s="4"/>
      <c r="G245" s="4"/>
    </row>
    <row r="246" spans="5:7">
      <c r="E246" s="4"/>
      <c r="F246" s="4"/>
      <c r="G246" s="4"/>
    </row>
    <row r="247" spans="5:7">
      <c r="E247" s="4"/>
      <c r="F247" s="4"/>
      <c r="G247" s="4"/>
    </row>
    <row r="248" spans="5:7">
      <c r="E248" s="4"/>
      <c r="F248" s="4"/>
      <c r="G248" s="4"/>
    </row>
    <row r="249" spans="5:7">
      <c r="E249" s="4"/>
      <c r="F249" s="4"/>
      <c r="G249" s="4"/>
    </row>
    <row r="250" spans="5:7">
      <c r="E250" s="4"/>
      <c r="F250" s="4"/>
      <c r="G250" s="4"/>
    </row>
    <row r="251" spans="5:7">
      <c r="E251" s="4"/>
      <c r="F251" s="4"/>
      <c r="G251" s="4"/>
    </row>
    <row r="252" spans="5:7">
      <c r="E252" s="4"/>
      <c r="F252" s="4"/>
      <c r="G252" s="4"/>
    </row>
    <row r="253" spans="5:7">
      <c r="E253" s="4"/>
      <c r="F253" s="4"/>
      <c r="G253" s="4"/>
    </row>
    <row r="254" spans="5:7">
      <c r="E254" s="4"/>
      <c r="F254" s="4"/>
      <c r="G254" s="4"/>
    </row>
    <row r="255" spans="5:7">
      <c r="E255" s="4"/>
      <c r="F255" s="4"/>
      <c r="G255" s="4"/>
    </row>
    <row r="256" spans="5:7">
      <c r="E256" s="4"/>
      <c r="F256" s="4"/>
      <c r="G256" s="4"/>
    </row>
    <row r="257" spans="5:7">
      <c r="E257" s="4"/>
      <c r="F257" s="4"/>
      <c r="G257" s="4"/>
    </row>
    <row r="258" spans="5:7">
      <c r="E258" s="4"/>
      <c r="F258" s="4"/>
      <c r="G258" s="4"/>
    </row>
    <row r="259" spans="5:7">
      <c r="E259" s="4"/>
      <c r="F259" s="4"/>
      <c r="G259" s="4"/>
    </row>
    <row r="260" spans="5:7">
      <c r="E260" s="4"/>
      <c r="F260" s="4"/>
      <c r="G260" s="4"/>
    </row>
    <row r="261" spans="5:7">
      <c r="E261" s="4"/>
      <c r="F261" s="4"/>
      <c r="G261" s="4"/>
    </row>
    <row r="262" spans="5:7">
      <c r="E262" s="4"/>
      <c r="F262" s="4"/>
      <c r="G262" s="4"/>
    </row>
    <row r="263" spans="5:7">
      <c r="E263" s="4"/>
      <c r="F263" s="4"/>
      <c r="G263" s="4"/>
    </row>
    <row r="264" spans="5:7">
      <c r="E264" s="4"/>
      <c r="F264" s="4"/>
      <c r="G264" s="4"/>
    </row>
    <row r="265" spans="5:7">
      <c r="E265" s="4"/>
      <c r="F265" s="4"/>
      <c r="G265" s="4"/>
    </row>
    <row r="266" spans="5:7">
      <c r="E266" s="4"/>
      <c r="F266" s="4"/>
      <c r="G266" s="4"/>
    </row>
    <row r="267" spans="5:7">
      <c r="E267" s="4"/>
      <c r="F267" s="4"/>
      <c r="G267" s="4"/>
    </row>
    <row r="268" spans="5:7">
      <c r="E268" s="4"/>
      <c r="F268" s="4"/>
      <c r="G268" s="4"/>
    </row>
    <row r="269" spans="5:7">
      <c r="E269" s="4"/>
      <c r="F269" s="4"/>
      <c r="G269" s="4"/>
    </row>
    <row r="270" spans="5:7">
      <c r="E270" s="4"/>
      <c r="F270" s="4"/>
      <c r="G270" s="4"/>
    </row>
    <row r="271" spans="5:7">
      <c r="E271" s="4"/>
      <c r="F271" s="4"/>
      <c r="G271" s="4"/>
    </row>
    <row r="272" spans="5:7">
      <c r="E272" s="4"/>
      <c r="F272" s="4"/>
      <c r="G272" s="4"/>
    </row>
    <row r="273" spans="5:7">
      <c r="E273" s="4"/>
      <c r="F273" s="4"/>
      <c r="G273" s="4"/>
    </row>
    <row r="274" spans="5:7">
      <c r="E274" s="4"/>
      <c r="F274" s="4"/>
      <c r="G274" s="4"/>
    </row>
    <row r="275" spans="5:7">
      <c r="E275" s="4"/>
      <c r="F275" s="4"/>
      <c r="G275" s="4"/>
    </row>
    <row r="276" spans="5:7">
      <c r="E276" s="4"/>
      <c r="F276" s="4"/>
      <c r="G276" s="4"/>
    </row>
    <row r="277" spans="5:7">
      <c r="E277" s="4"/>
      <c r="F277" s="4"/>
      <c r="G277" s="4"/>
    </row>
    <row r="278" spans="5:7">
      <c r="E278" s="4"/>
      <c r="F278" s="4"/>
      <c r="G278" s="4"/>
    </row>
    <row r="279" spans="5:7">
      <c r="E279" s="4"/>
      <c r="F279" s="4"/>
      <c r="G279" s="4"/>
    </row>
    <row r="280" spans="5:7">
      <c r="E280" s="4"/>
      <c r="F280" s="4"/>
      <c r="G280" s="4"/>
    </row>
    <row r="281" spans="5:7">
      <c r="E281" s="4"/>
      <c r="F281" s="4"/>
      <c r="G281" s="4"/>
    </row>
    <row r="282" spans="5:7">
      <c r="E282" s="4"/>
      <c r="F282" s="4"/>
      <c r="G282" s="4"/>
    </row>
    <row r="283" spans="5:7">
      <c r="E283" s="4"/>
      <c r="F283" s="4"/>
      <c r="G283" s="4"/>
    </row>
    <row r="284" spans="5:7">
      <c r="E284" s="4"/>
      <c r="F284" s="4"/>
      <c r="G284" s="4"/>
    </row>
    <row r="285" spans="5:7">
      <c r="E285" s="4"/>
      <c r="F285" s="4"/>
      <c r="G285" s="4"/>
    </row>
    <row r="286" spans="5:7">
      <c r="E286" s="4"/>
      <c r="F286" s="4"/>
      <c r="G286" s="4"/>
    </row>
    <row r="287" spans="5:7">
      <c r="E287" s="4"/>
      <c r="F287" s="4"/>
      <c r="G287" s="4"/>
    </row>
    <row r="288" spans="5:7">
      <c r="E288" s="4"/>
      <c r="F288" s="4"/>
      <c r="G288" s="4"/>
    </row>
    <row r="289" spans="5:7">
      <c r="E289" s="4"/>
      <c r="F289" s="4"/>
      <c r="G289" s="4"/>
    </row>
    <row r="290" spans="5:7">
      <c r="E290" s="4"/>
      <c r="F290" s="4"/>
      <c r="G290" s="4"/>
    </row>
    <row r="291" spans="5:7">
      <c r="E291" s="4"/>
      <c r="F291" s="4"/>
      <c r="G291" s="4"/>
    </row>
    <row r="292" spans="5:7">
      <c r="E292" s="4"/>
      <c r="F292" s="4"/>
      <c r="G292" s="4"/>
    </row>
    <row r="293" spans="5:7">
      <c r="E293" s="4"/>
      <c r="F293" s="4"/>
      <c r="G293" s="4"/>
    </row>
    <row r="294" spans="5:7">
      <c r="E294" s="4"/>
      <c r="F294" s="4"/>
      <c r="G294" s="4"/>
    </row>
    <row r="295" spans="5:7">
      <c r="E295" s="4"/>
      <c r="F295" s="4"/>
      <c r="G295" s="4"/>
    </row>
    <row r="296" spans="5:7">
      <c r="E296" s="4"/>
      <c r="F296" s="4"/>
      <c r="G296" s="4"/>
    </row>
    <row r="297" spans="5:7">
      <c r="E297" s="4"/>
      <c r="F297" s="4"/>
      <c r="G297" s="4"/>
    </row>
    <row r="298" spans="5:7">
      <c r="E298" s="4"/>
      <c r="F298" s="4"/>
      <c r="G298" s="4"/>
    </row>
    <row r="299" spans="5:7">
      <c r="E299" s="4"/>
      <c r="F299" s="4"/>
      <c r="G299" s="4"/>
    </row>
    <row r="300" spans="5:7">
      <c r="E300" s="4"/>
      <c r="F300" s="4"/>
      <c r="G300" s="4"/>
    </row>
    <row r="301" spans="5:7">
      <c r="E301" s="4"/>
      <c r="F301" s="4"/>
      <c r="G301" s="4"/>
    </row>
    <row r="302" spans="5:7">
      <c r="E302" s="4"/>
      <c r="F302" s="4"/>
      <c r="G302" s="4"/>
    </row>
    <row r="303" spans="5:7">
      <c r="E303" s="4"/>
      <c r="F303" s="4"/>
      <c r="G303" s="4"/>
    </row>
    <row r="304" spans="5:7">
      <c r="E304" s="4"/>
      <c r="F304" s="4"/>
      <c r="G304" s="4"/>
    </row>
    <row r="305" spans="5:7">
      <c r="E305" s="4"/>
      <c r="F305" s="4"/>
      <c r="G305" s="4"/>
    </row>
    <row r="306" spans="5:7">
      <c r="E306" s="4"/>
      <c r="F306" s="4"/>
      <c r="G306" s="4"/>
    </row>
    <row r="307" spans="5:7">
      <c r="E307" s="4"/>
      <c r="F307" s="4"/>
      <c r="G307" s="4"/>
    </row>
    <row r="308" spans="5:7">
      <c r="E308" s="4"/>
      <c r="F308" s="4"/>
      <c r="G308" s="4"/>
    </row>
    <row r="309" spans="5:7">
      <c r="E309" s="4"/>
      <c r="F309" s="4"/>
      <c r="G309" s="4"/>
    </row>
    <row r="310" spans="5:7">
      <c r="E310" s="4"/>
      <c r="F310" s="4"/>
      <c r="G310" s="4"/>
    </row>
    <row r="311" spans="5:7">
      <c r="E311" s="4"/>
      <c r="F311" s="4"/>
      <c r="G311" s="4"/>
    </row>
    <row r="312" spans="5:7">
      <c r="E312" s="4"/>
      <c r="F312" s="4"/>
      <c r="G312" s="4"/>
    </row>
    <row r="313" spans="5:7">
      <c r="E313" s="4"/>
      <c r="F313" s="4"/>
      <c r="G313" s="4"/>
    </row>
    <row r="314" spans="5:7">
      <c r="E314" s="4"/>
      <c r="F314" s="4"/>
      <c r="G314" s="4"/>
    </row>
    <row r="315" spans="5:7">
      <c r="E315" s="4"/>
      <c r="F315" s="4"/>
      <c r="G315" s="4"/>
    </row>
    <row r="316" spans="5:7">
      <c r="E316" s="4"/>
      <c r="F316" s="4"/>
      <c r="G316" s="4"/>
    </row>
    <row r="317" spans="5:7">
      <c r="E317" s="4"/>
      <c r="F317" s="4"/>
      <c r="G317" s="4"/>
    </row>
    <row r="318" spans="5:7">
      <c r="E318" s="4"/>
      <c r="F318" s="4"/>
      <c r="G318" s="4"/>
    </row>
    <row r="319" spans="5:7">
      <c r="E319" s="4"/>
      <c r="F319" s="4"/>
      <c r="G319" s="4"/>
    </row>
    <row r="320" spans="5:7">
      <c r="E320" s="4"/>
      <c r="F320" s="4"/>
      <c r="G320" s="4"/>
    </row>
    <row r="321" spans="5:7">
      <c r="E321" s="4"/>
      <c r="F321" s="4"/>
      <c r="G321" s="4"/>
    </row>
    <row r="322" spans="5:7">
      <c r="E322" s="4"/>
      <c r="F322" s="4"/>
      <c r="G322" s="4"/>
    </row>
    <row r="323" spans="5:7">
      <c r="E323" s="4"/>
      <c r="F323" s="4"/>
      <c r="G323" s="4"/>
    </row>
    <row r="324" spans="5:7">
      <c r="E324" s="4"/>
      <c r="F324" s="4"/>
      <c r="G324" s="4"/>
    </row>
    <row r="325" spans="5:7">
      <c r="E325" s="4"/>
      <c r="F325" s="4"/>
      <c r="G325" s="4"/>
    </row>
    <row r="326" spans="5:7">
      <c r="E326" s="4"/>
      <c r="F326" s="4"/>
      <c r="G326" s="4"/>
    </row>
    <row r="327" spans="5:7">
      <c r="E327" s="4"/>
      <c r="F327" s="4"/>
      <c r="G327" s="4"/>
    </row>
    <row r="328" spans="5:7">
      <c r="E328" s="4"/>
      <c r="F328" s="4"/>
      <c r="G328" s="4"/>
    </row>
    <row r="329" spans="5:7">
      <c r="E329" s="4"/>
      <c r="F329" s="4"/>
      <c r="G329" s="4"/>
    </row>
    <row r="330" spans="5:7">
      <c r="E330" s="4"/>
      <c r="F330" s="4"/>
      <c r="G330" s="4"/>
    </row>
    <row r="331" spans="5:7">
      <c r="E331" s="4"/>
      <c r="F331" s="4"/>
      <c r="G331" s="4"/>
    </row>
    <row r="332" spans="5:7">
      <c r="E332" s="4"/>
      <c r="F332" s="4"/>
      <c r="G332" s="4"/>
    </row>
    <row r="333" spans="5:7">
      <c r="E333" s="4"/>
      <c r="F333" s="4"/>
      <c r="G333" s="4"/>
    </row>
    <row r="334" spans="5:7">
      <c r="E334" s="4"/>
      <c r="F334" s="4"/>
      <c r="G334" s="4"/>
    </row>
    <row r="335" spans="5:7">
      <c r="E335" s="4"/>
      <c r="F335" s="4"/>
      <c r="G335" s="4"/>
    </row>
    <row r="336" spans="5:7">
      <c r="E336" s="4"/>
      <c r="F336" s="4"/>
      <c r="G336" s="4"/>
    </row>
    <row r="337" spans="5:7">
      <c r="E337" s="4"/>
      <c r="F337" s="4"/>
      <c r="G337" s="4"/>
    </row>
    <row r="338" spans="5:7">
      <c r="E338" s="4"/>
      <c r="F338" s="4"/>
      <c r="G338" s="4"/>
    </row>
    <row r="339" spans="5:7">
      <c r="E339" s="4"/>
      <c r="F339" s="4"/>
      <c r="G339" s="4"/>
    </row>
    <row r="340" spans="5:7">
      <c r="E340" s="4"/>
      <c r="F340" s="4"/>
      <c r="G340" s="4"/>
    </row>
    <row r="341" spans="5:7">
      <c r="E341" s="4"/>
      <c r="F341" s="4"/>
      <c r="G341" s="4"/>
    </row>
    <row r="342" spans="5:7">
      <c r="E342" s="4"/>
      <c r="F342" s="4"/>
      <c r="G342" s="4"/>
    </row>
    <row r="343" spans="5:7">
      <c r="E343" s="4"/>
      <c r="F343" s="4"/>
      <c r="G343" s="4"/>
    </row>
    <row r="344" spans="5:7">
      <c r="E344" s="4"/>
      <c r="F344" s="4"/>
      <c r="G344" s="4"/>
    </row>
    <row r="345" spans="5:7">
      <c r="E345" s="4"/>
      <c r="F345" s="4"/>
      <c r="G345" s="4"/>
    </row>
    <row r="346" spans="5:7">
      <c r="E346" s="4"/>
      <c r="F346" s="4"/>
      <c r="G346" s="4"/>
    </row>
    <row r="347" spans="5:7">
      <c r="F347" s="4"/>
      <c r="G347" s="4"/>
    </row>
    <row r="348" spans="5:7">
      <c r="F348" s="4"/>
      <c r="G348" s="4"/>
    </row>
    <row r="349" spans="5:7">
      <c r="F349" s="4"/>
      <c r="G349" s="4"/>
    </row>
    <row r="350" spans="5:7">
      <c r="F350" s="4"/>
      <c r="G350" s="4"/>
    </row>
    <row r="351" spans="5:7">
      <c r="F351" s="4"/>
      <c r="G351" s="4"/>
    </row>
    <row r="352" spans="5:7">
      <c r="F352" s="4"/>
      <c r="G352" s="4"/>
    </row>
    <row r="353" spans="6:7">
      <c r="F353" s="4"/>
      <c r="G353" s="4"/>
    </row>
    <row r="354" spans="6:7">
      <c r="F354" s="4"/>
      <c r="G354" s="4"/>
    </row>
    <row r="355" spans="6:7">
      <c r="F355" s="4"/>
      <c r="G355" s="4"/>
    </row>
    <row r="356" spans="6:7">
      <c r="F356" s="4"/>
      <c r="G356" s="4"/>
    </row>
    <row r="357" spans="6:7">
      <c r="F357" s="4"/>
      <c r="G357" s="4"/>
    </row>
    <row r="358" spans="6:7">
      <c r="F358" s="4"/>
      <c r="G358" s="4"/>
    </row>
    <row r="359" spans="6:7">
      <c r="F359" s="4"/>
      <c r="G359" s="4"/>
    </row>
    <row r="360" spans="6:7">
      <c r="F360" s="4"/>
      <c r="G360" s="4"/>
    </row>
    <row r="361" spans="6:7">
      <c r="F361" s="4"/>
      <c r="G361" s="4"/>
    </row>
    <row r="362" spans="6:7">
      <c r="F362" s="4"/>
      <c r="G362" s="4"/>
    </row>
    <row r="363" spans="6:7">
      <c r="F363" s="4"/>
      <c r="G363" s="4"/>
    </row>
    <row r="364" spans="6:7">
      <c r="F364" s="4"/>
      <c r="G364" s="4"/>
    </row>
    <row r="365" spans="6:7">
      <c r="F365" s="4"/>
      <c r="G365" s="4"/>
    </row>
    <row r="366" spans="6:7">
      <c r="F366" s="4"/>
      <c r="G366" s="4"/>
    </row>
    <row r="367" spans="6:7">
      <c r="F367" s="4"/>
      <c r="G367" s="4"/>
    </row>
    <row r="368" spans="6:7">
      <c r="F368" s="4"/>
      <c r="G368" s="4"/>
    </row>
    <row r="369" spans="6:7">
      <c r="F369" s="4"/>
      <c r="G369" s="4"/>
    </row>
    <row r="370" spans="6:7">
      <c r="F370" s="4"/>
      <c r="G370" s="4"/>
    </row>
    <row r="371" spans="6:7">
      <c r="F371" s="4"/>
      <c r="G371" s="4"/>
    </row>
    <row r="372" spans="6:7">
      <c r="F372" s="4"/>
      <c r="G372" s="4"/>
    </row>
    <row r="373" spans="6:7">
      <c r="F373" s="4"/>
      <c r="G373" s="4"/>
    </row>
    <row r="374" spans="6:7">
      <c r="F374" s="4"/>
      <c r="G374" s="4"/>
    </row>
    <row r="375" spans="6:7">
      <c r="F375" s="4"/>
      <c r="G375" s="4"/>
    </row>
    <row r="376" spans="6:7">
      <c r="F376" s="4"/>
      <c r="G376" s="4"/>
    </row>
    <row r="377" spans="6:7">
      <c r="F377" s="4"/>
      <c r="G377" s="4"/>
    </row>
    <row r="378" spans="6:7">
      <c r="F378" s="4"/>
      <c r="G378" s="4"/>
    </row>
    <row r="379" spans="6:7">
      <c r="F379" s="4"/>
      <c r="G379" s="4"/>
    </row>
    <row r="380" spans="6:7">
      <c r="F380" s="4"/>
      <c r="G380" s="4"/>
    </row>
    <row r="381" spans="6:7">
      <c r="F381" s="4"/>
      <c r="G381" s="4"/>
    </row>
    <row r="382" spans="6:7">
      <c r="F382" s="4"/>
      <c r="G382" s="4"/>
    </row>
    <row r="383" spans="6:7">
      <c r="F383" s="4"/>
      <c r="G383" s="4"/>
    </row>
    <row r="384" spans="6:7">
      <c r="F384" s="4"/>
      <c r="G384" s="4"/>
    </row>
    <row r="385" spans="6:7">
      <c r="F385" s="4"/>
      <c r="G385" s="4"/>
    </row>
    <row r="386" spans="6:7">
      <c r="F386" s="4"/>
      <c r="G386" s="4"/>
    </row>
    <row r="387" spans="6:7">
      <c r="F387" s="4"/>
      <c r="G387" s="4"/>
    </row>
    <row r="388" spans="6:7">
      <c r="F388" s="4"/>
      <c r="G388" s="4"/>
    </row>
    <row r="389" spans="6:7">
      <c r="F389" s="4"/>
      <c r="G389" s="4"/>
    </row>
    <row r="390" spans="6:7">
      <c r="F390" s="4"/>
      <c r="G390" s="4"/>
    </row>
    <row r="391" spans="6:7">
      <c r="F391" s="4"/>
      <c r="G391" s="4"/>
    </row>
    <row r="392" spans="6:7">
      <c r="F392" s="4"/>
      <c r="G392" s="4"/>
    </row>
    <row r="393" spans="6:7">
      <c r="F393" s="4"/>
      <c r="G393" s="4"/>
    </row>
    <row r="394" spans="6:7">
      <c r="F394" s="4"/>
      <c r="G394" s="4"/>
    </row>
    <row r="395" spans="6:7">
      <c r="F395" s="4"/>
      <c r="G395" s="4"/>
    </row>
    <row r="396" spans="6:7">
      <c r="F396" s="4"/>
      <c r="G396" s="4"/>
    </row>
    <row r="397" spans="6:7">
      <c r="F397" s="4"/>
      <c r="G397" s="4"/>
    </row>
    <row r="398" spans="6:7">
      <c r="F398" s="4"/>
      <c r="G398" s="4"/>
    </row>
    <row r="399" spans="6:7">
      <c r="F399" s="4"/>
      <c r="G399" s="4"/>
    </row>
    <row r="400" spans="6:7">
      <c r="F400" s="4"/>
      <c r="G400" s="4"/>
    </row>
    <row r="401" spans="6:7">
      <c r="F401" s="4"/>
      <c r="G401" s="4"/>
    </row>
    <row r="402" spans="6:7">
      <c r="F402" s="4"/>
      <c r="G402" s="4"/>
    </row>
    <row r="403" spans="6:7">
      <c r="F403" s="4"/>
      <c r="G403" s="4"/>
    </row>
    <row r="404" spans="6:7">
      <c r="F404" s="4"/>
      <c r="G404" s="4"/>
    </row>
    <row r="405" spans="6:7">
      <c r="F405" s="4"/>
      <c r="G405" s="4"/>
    </row>
    <row r="406" spans="6:7">
      <c r="F406" s="4"/>
      <c r="G406" s="4"/>
    </row>
    <row r="407" spans="6:7">
      <c r="F407" s="4"/>
      <c r="G407" s="4"/>
    </row>
    <row r="408" spans="6:7">
      <c r="F408" s="4"/>
      <c r="G408" s="4"/>
    </row>
    <row r="409" spans="6:7">
      <c r="F409" s="4"/>
      <c r="G409" s="4"/>
    </row>
    <row r="410" spans="6:7">
      <c r="F410" s="4"/>
      <c r="G410" s="4"/>
    </row>
    <row r="411" spans="6:7">
      <c r="F411" s="4"/>
      <c r="G411" s="4"/>
    </row>
    <row r="412" spans="6:7">
      <c r="F412" s="4"/>
      <c r="G412" s="4"/>
    </row>
  </sheetData>
  <mergeCells count="3">
    <mergeCell ref="A2:H2"/>
    <mergeCell ref="A3:C3"/>
    <mergeCell ref="A50:E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A2FA-1C78-43CD-9EA6-2180D92E21CD}">
  <dimension ref="A1:J199"/>
  <sheetViews>
    <sheetView workbookViewId="0">
      <selection activeCell="N5" sqref="N5"/>
    </sheetView>
  </sheetViews>
  <sheetFormatPr defaultColWidth="8.85546875" defaultRowHeight="14.45"/>
  <cols>
    <col min="1" max="1" width="17" customWidth="1"/>
    <col min="2" max="2" width="14.42578125" customWidth="1"/>
    <col min="6" max="7" width="15.140625" bestFit="1" customWidth="1"/>
  </cols>
  <sheetData>
    <row r="1" spans="1:10">
      <c r="A1" s="1" t="s">
        <v>0</v>
      </c>
      <c r="B1" s="1"/>
      <c r="C1" s="1"/>
      <c r="D1" s="1"/>
      <c r="E1" s="1"/>
      <c r="F1" s="1"/>
      <c r="G1" s="1"/>
    </row>
    <row r="2" spans="1:10">
      <c r="A2" s="65" t="s">
        <v>126</v>
      </c>
      <c r="B2" s="65"/>
      <c r="C2" s="65"/>
      <c r="D2" s="65"/>
      <c r="E2" s="65"/>
      <c r="F2" s="65"/>
      <c r="G2" s="65"/>
      <c r="J2" s="52">
        <v>2</v>
      </c>
    </row>
    <row r="3" spans="1:10">
      <c r="A3" s="66" t="s">
        <v>64</v>
      </c>
      <c r="B3" s="66"/>
      <c r="C3" s="66"/>
      <c r="D3" s="41"/>
      <c r="E3" s="41"/>
      <c r="F3" s="42" t="s">
        <v>65</v>
      </c>
      <c r="G3" s="42" t="s">
        <v>66</v>
      </c>
    </row>
    <row r="4" spans="1:10" ht="15.6">
      <c r="A4" s="1" t="s">
        <v>127</v>
      </c>
      <c r="B4" s="1"/>
      <c r="C4" s="1"/>
      <c r="D4" s="1"/>
      <c r="E4" s="1"/>
      <c r="F4" s="4"/>
      <c r="G4" s="4">
        <v>13552455.810000001</v>
      </c>
      <c r="I4" s="50" t="s">
        <v>15</v>
      </c>
      <c r="J4" s="50" t="s">
        <v>15</v>
      </c>
    </row>
    <row r="5" spans="1:10">
      <c r="A5" s="1"/>
      <c r="B5" s="1"/>
      <c r="C5" s="1"/>
      <c r="D5" s="1"/>
      <c r="E5" s="1"/>
      <c r="F5" s="4"/>
      <c r="G5" s="4"/>
    </row>
    <row r="6" spans="1:10">
      <c r="A6" s="15" t="s">
        <v>128</v>
      </c>
      <c r="B6" s="1"/>
      <c r="C6" s="1"/>
      <c r="D6" s="1"/>
      <c r="E6" s="1"/>
      <c r="F6" s="4"/>
      <c r="G6" s="4"/>
    </row>
    <row r="7" spans="1:10">
      <c r="A7" s="1" t="s">
        <v>129</v>
      </c>
      <c r="B7" s="1"/>
      <c r="C7" s="1"/>
      <c r="D7" s="1"/>
      <c r="E7" s="1"/>
      <c r="F7" s="4"/>
      <c r="G7" s="4">
        <f>'Free Residue'!G5</f>
        <v>230894.1</v>
      </c>
    </row>
    <row r="8" spans="1:10">
      <c r="A8" s="1" t="s">
        <v>130</v>
      </c>
      <c r="B8" s="1"/>
      <c r="C8" s="1"/>
      <c r="D8" s="1"/>
      <c r="E8" s="1"/>
      <c r="F8" s="4"/>
      <c r="G8" s="4">
        <f>'Free Residue'!G6</f>
        <v>43700</v>
      </c>
    </row>
    <row r="9" spans="1:10">
      <c r="A9" s="1"/>
      <c r="B9" s="1"/>
      <c r="C9" s="1"/>
      <c r="D9" s="1"/>
      <c r="E9" s="1"/>
      <c r="F9" s="4"/>
      <c r="G9" s="4"/>
    </row>
    <row r="10" spans="1:10">
      <c r="A10" s="15" t="s">
        <v>131</v>
      </c>
      <c r="B10" s="1"/>
      <c r="C10" s="1"/>
      <c r="D10" s="1"/>
      <c r="E10" s="1"/>
      <c r="F10" s="4"/>
      <c r="G10" s="4"/>
    </row>
    <row r="11" spans="1:10">
      <c r="A11" s="1" t="s">
        <v>33</v>
      </c>
      <c r="B11" s="1"/>
      <c r="C11" s="1"/>
      <c r="D11" s="1"/>
      <c r="E11" s="1"/>
      <c r="F11" s="4">
        <f>Schedules!F8</f>
        <v>775613.17670000007</v>
      </c>
      <c r="G11" s="4"/>
    </row>
    <row r="12" spans="1:10">
      <c r="A12" s="1" t="s">
        <v>34</v>
      </c>
      <c r="B12" s="1"/>
      <c r="C12" s="1"/>
      <c r="D12" s="1"/>
      <c r="E12" s="1"/>
      <c r="F12" s="4">
        <f>Schedules!G8-26000</f>
        <v>26000</v>
      </c>
      <c r="G12" s="4"/>
    </row>
    <row r="13" spans="1:10">
      <c r="A13" s="1" t="s">
        <v>132</v>
      </c>
      <c r="B13" s="1"/>
      <c r="C13" s="1"/>
      <c r="D13" s="1"/>
      <c r="E13" s="1"/>
      <c r="F13" s="4">
        <f>SUM(Schedules!M17,Schedules!M24,Schedules!M31,Schedules!M41)</f>
        <v>870135.57844399998</v>
      </c>
      <c r="G13" s="4"/>
    </row>
    <row r="14" spans="1:10">
      <c r="A14" s="1" t="s">
        <v>133</v>
      </c>
      <c r="B14" s="1"/>
      <c r="C14" s="1"/>
      <c r="D14" s="1"/>
      <c r="E14" s="1"/>
      <c r="F14" s="4">
        <f>'Free Residue'!F21</f>
        <v>2554.7774200884273</v>
      </c>
      <c r="G14" s="4"/>
    </row>
    <row r="15" spans="1:10" ht="15.6">
      <c r="A15" s="1" t="s">
        <v>134</v>
      </c>
      <c r="B15" s="1"/>
      <c r="C15" s="1"/>
      <c r="D15" s="1"/>
      <c r="E15" s="1"/>
      <c r="F15" s="4">
        <f>'Free Residue'!F30</f>
        <v>1030</v>
      </c>
      <c r="G15" s="4"/>
      <c r="I15" s="50" t="s">
        <v>15</v>
      </c>
      <c r="J15" s="50" t="s">
        <v>15</v>
      </c>
    </row>
    <row r="16" spans="1:10">
      <c r="A16" s="1" t="s">
        <v>135</v>
      </c>
      <c r="B16" s="1"/>
      <c r="C16" s="1"/>
      <c r="D16" s="1"/>
      <c r="E16" s="1"/>
      <c r="F16" s="4">
        <f>'Free Residue'!F29</f>
        <v>400</v>
      </c>
      <c r="G16" s="4"/>
    </row>
    <row r="17" spans="1:7">
      <c r="A17" s="1" t="s">
        <v>136</v>
      </c>
      <c r="B17" s="1"/>
      <c r="C17" s="1"/>
      <c r="D17" s="1"/>
      <c r="E17" s="1"/>
      <c r="F17" s="4">
        <f>Schedules!G26</f>
        <v>1657381.9345507824</v>
      </c>
      <c r="G17" s="4"/>
    </row>
    <row r="18" spans="1:7">
      <c r="A18" s="1"/>
      <c r="B18" s="1"/>
      <c r="C18" s="1"/>
      <c r="D18" s="1"/>
      <c r="E18" s="1"/>
      <c r="F18" s="4"/>
      <c r="G18" s="4"/>
    </row>
    <row r="19" spans="1:7">
      <c r="A19" s="15" t="s">
        <v>137</v>
      </c>
      <c r="B19" s="1"/>
      <c r="C19" s="1"/>
      <c r="D19" s="1"/>
      <c r="E19" s="1"/>
      <c r="F19" s="4"/>
      <c r="G19" s="4"/>
    </row>
    <row r="20" spans="1:7">
      <c r="A20" s="1" t="s">
        <v>138</v>
      </c>
      <c r="B20" s="1"/>
      <c r="C20" s="1"/>
      <c r="D20" s="1"/>
      <c r="E20" s="1"/>
      <c r="F20" s="4">
        <f>Distribution!G5</f>
        <v>6626148.7567857346</v>
      </c>
      <c r="G20" s="4"/>
    </row>
    <row r="21" spans="1:7">
      <c r="A21" s="1" t="s">
        <v>139</v>
      </c>
      <c r="B21" s="1"/>
      <c r="C21" s="1"/>
      <c r="D21" s="1"/>
      <c r="E21" s="1"/>
      <c r="F21" s="4">
        <f>Distribution!G6</f>
        <v>2445293.5185939213</v>
      </c>
      <c r="G21" s="4"/>
    </row>
    <row r="22" spans="1:7">
      <c r="A22" s="1" t="s">
        <v>140</v>
      </c>
      <c r="B22" s="1"/>
      <c r="C22" s="1"/>
      <c r="D22" s="1"/>
      <c r="E22" s="1"/>
      <c r="F22" s="4">
        <f>Distribution!G8</f>
        <v>820932.49398940592</v>
      </c>
      <c r="G22" s="4"/>
    </row>
    <row r="23" spans="1:7">
      <c r="A23" s="1"/>
      <c r="B23" s="1"/>
      <c r="C23" s="1"/>
      <c r="D23" s="1"/>
      <c r="E23" s="1"/>
      <c r="F23" s="4"/>
      <c r="G23" s="4"/>
    </row>
    <row r="24" spans="1:7">
      <c r="A24" s="7" t="s">
        <v>141</v>
      </c>
      <c r="B24" s="1"/>
      <c r="C24" s="1"/>
      <c r="D24" s="1"/>
      <c r="E24" s="1"/>
      <c r="F24" s="4"/>
      <c r="G24" s="4"/>
    </row>
    <row r="25" spans="1:7">
      <c r="A25" s="1" t="s">
        <v>142</v>
      </c>
      <c r="B25" s="1"/>
      <c r="C25" s="1"/>
      <c r="D25" s="1"/>
      <c r="E25" s="1"/>
      <c r="F25" s="4">
        <f>Distribution!H11</f>
        <v>18000</v>
      </c>
      <c r="G25" s="4"/>
    </row>
    <row r="26" spans="1:7">
      <c r="A26" s="1" t="s">
        <v>143</v>
      </c>
      <c r="B26" s="1"/>
      <c r="C26" s="1"/>
      <c r="D26" s="1"/>
      <c r="E26" s="1"/>
      <c r="F26" s="4">
        <f>Distribution!H14</f>
        <v>12000</v>
      </c>
      <c r="G26" s="4"/>
    </row>
    <row r="27" spans="1:7">
      <c r="A27" s="1" t="s">
        <v>144</v>
      </c>
      <c r="B27" s="1"/>
      <c r="C27" s="1"/>
      <c r="D27" s="1"/>
      <c r="E27" s="1"/>
      <c r="F27" s="4">
        <f>Distribution!H9</f>
        <v>137186.64000000001</v>
      </c>
      <c r="G27" s="4"/>
    </row>
    <row r="28" spans="1:7">
      <c r="B28" s="1"/>
      <c r="C28" s="1"/>
      <c r="D28" s="1"/>
      <c r="E28" s="1"/>
      <c r="F28" s="4"/>
      <c r="G28" s="4"/>
    </row>
    <row r="29" spans="1:7">
      <c r="A29" s="1" t="s">
        <v>145</v>
      </c>
      <c r="B29" s="1"/>
      <c r="C29" s="1"/>
      <c r="D29" s="1"/>
      <c r="E29" s="1"/>
      <c r="F29" s="4">
        <f>Distribution!I6</f>
        <v>93923.013193555453</v>
      </c>
      <c r="G29" s="4"/>
    </row>
    <row r="30" spans="1:7">
      <c r="A30" s="1" t="s">
        <v>146</v>
      </c>
      <c r="B30" s="1"/>
      <c r="C30" s="1"/>
      <c r="D30" s="1"/>
      <c r="E30" s="1"/>
      <c r="F30" s="4">
        <f>Distribution!I7</f>
        <v>1574.396763005602</v>
      </c>
      <c r="G30" s="4"/>
    </row>
    <row r="31" spans="1:7">
      <c r="A31" s="1" t="s">
        <v>147</v>
      </c>
      <c r="B31" s="1"/>
      <c r="C31" s="1"/>
      <c r="D31" s="1"/>
      <c r="E31" s="1"/>
      <c r="F31" s="4">
        <f>Distribution!I8</f>
        <v>51163.248518542408</v>
      </c>
      <c r="G31" s="1"/>
    </row>
    <row r="32" spans="1:7">
      <c r="A32" s="1" t="s">
        <v>148</v>
      </c>
      <c r="B32" s="1"/>
      <c r="C32" s="1"/>
      <c r="D32" s="1"/>
      <c r="E32" s="1"/>
      <c r="F32" s="31">
        <f>Distribution!I10</f>
        <v>331.71404688094327</v>
      </c>
      <c r="G32" s="1"/>
    </row>
    <row r="33" spans="1:7">
      <c r="A33" s="1" t="s">
        <v>149</v>
      </c>
      <c r="B33" s="1"/>
      <c r="C33" s="1"/>
      <c r="D33" s="1"/>
      <c r="E33" s="1"/>
      <c r="F33" s="31">
        <f>Distribution!I12</f>
        <v>9042.7432640533661</v>
      </c>
      <c r="G33" s="1"/>
    </row>
    <row r="34" spans="1:7">
      <c r="A34" s="1" t="s">
        <v>150</v>
      </c>
      <c r="B34" s="1"/>
      <c r="C34" s="1"/>
      <c r="D34" s="1"/>
      <c r="E34" s="1"/>
      <c r="F34" s="31">
        <f>Distribution!I13</f>
        <v>6510.7751501184239</v>
      </c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 ht="15" thickBot="1">
      <c r="A36" s="15" t="s">
        <v>25</v>
      </c>
      <c r="B36" s="1"/>
      <c r="C36" s="1"/>
      <c r="D36" s="1"/>
      <c r="E36" s="1"/>
      <c r="F36" s="45">
        <f>SUM(F4:F35)</f>
        <v>13555222.767420091</v>
      </c>
      <c r="G36" s="45">
        <f>SUM(G4:G35)</f>
        <v>13827049.91</v>
      </c>
    </row>
    <row r="37" spans="1:7" ht="15" thickTop="1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3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</sheetData>
  <mergeCells count="2">
    <mergeCell ref="A2:G2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9B3B8-E506-4DC2-A660-5458F4DD40E7}"/>
</file>

<file path=customXml/itemProps2.xml><?xml version="1.0" encoding="utf-8"?>
<ds:datastoreItem xmlns:ds="http://schemas.openxmlformats.org/officeDocument/2006/customXml" ds:itemID="{7E8B27E5-747A-4B20-A019-EC3A185E43CF}"/>
</file>

<file path=customXml/itemProps3.xml><?xml version="1.0" encoding="utf-8"?>
<ds:datastoreItem xmlns:ds="http://schemas.openxmlformats.org/officeDocument/2006/customXml" ds:itemID="{04128B95-0BFA-4157-A3D6-3173658D1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 Gerber (ZA)</dc:creator>
  <cp:keywords/>
  <dc:description/>
  <cp:lastModifiedBy>Brenda Bennett</cp:lastModifiedBy>
  <cp:revision/>
  <dcterms:created xsi:type="dcterms:W3CDTF">2023-11-28T05:50:34Z</dcterms:created>
  <dcterms:modified xsi:type="dcterms:W3CDTF">2023-12-12T09:10:52Z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98089a-dfcd-47e0-b4db-0c235cc9ffc9_Enabled">
    <vt:lpwstr>true</vt:lpwstr>
  </property>
  <property fmtid="{D5CDD505-2E9C-101B-9397-08002B2CF9AE}" pid="3" name="MSIP_Label_c698089a-dfcd-47e0-b4db-0c235cc9ffc9_SetDate">
    <vt:lpwstr>2023-11-28T07:59:34Z</vt:lpwstr>
  </property>
  <property fmtid="{D5CDD505-2E9C-101B-9397-08002B2CF9AE}" pid="4" name="MSIP_Label_c698089a-dfcd-47e0-b4db-0c235cc9ffc9_Method">
    <vt:lpwstr>Privileged</vt:lpwstr>
  </property>
  <property fmtid="{D5CDD505-2E9C-101B-9397-08002B2CF9AE}" pid="5" name="MSIP_Label_c698089a-dfcd-47e0-b4db-0c235cc9ffc9_Name">
    <vt:lpwstr>Unresctricted</vt:lpwstr>
  </property>
  <property fmtid="{D5CDD505-2E9C-101B-9397-08002B2CF9AE}" pid="6" name="MSIP_Label_c698089a-dfcd-47e0-b4db-0c235cc9ffc9_SiteId">
    <vt:lpwstr>5be1f46d-495f-465b-9507-996e8c8cdcb6</vt:lpwstr>
  </property>
  <property fmtid="{D5CDD505-2E9C-101B-9397-08002B2CF9AE}" pid="7" name="MSIP_Label_c698089a-dfcd-47e0-b4db-0c235cc9ffc9_ActionId">
    <vt:lpwstr>3cc7e49d-5789-4629-b28b-ea266b6597fa</vt:lpwstr>
  </property>
  <property fmtid="{D5CDD505-2E9C-101B-9397-08002B2CF9AE}" pid="8" name="MSIP_Label_c698089a-dfcd-47e0-b4db-0c235cc9ffc9_ContentBits">
    <vt:lpwstr>0</vt:lpwstr>
  </property>
  <property fmtid="{D5CDD505-2E9C-101B-9397-08002B2CF9AE}" pid="9" name="ContentTypeId">
    <vt:lpwstr>0x010100577F7206F1EE55429EB5AA074FE10A67</vt:lpwstr>
  </property>
  <property fmtid="{D5CDD505-2E9C-101B-9397-08002B2CF9AE}" pid="10" name="MediaServiceImageTags">
    <vt:lpwstr/>
  </property>
</Properties>
</file>