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32767" windowHeight="20520" firstSheet="1" activeTab="6"/>
  </bookViews>
  <sheets>
    <sheet name="COVER PAGE" sheetId="1" r:id="rId1"/>
    <sheet name="RECON" sheetId="2" r:id="rId2"/>
    <sheet name="DISTRIBUTION ACCOUNT" sheetId="3" r:id="rId3"/>
    <sheet name="FIRST EMCUMBERED ASSET ACCOUNT" sheetId="4" r:id="rId4"/>
    <sheet name="SECOND EMCUMBERED ASSET ACCOUNT" sheetId="5" r:id="rId5"/>
    <sheet name="THIRD EMCUMBERED ASSET ACCOUNT" sheetId="6" r:id="rId6"/>
    <sheet name="FREE RESIDUE ACCOUNT" sheetId="7" r:id="rId7"/>
    <sheet name="SCHEDULE A - C" sheetId="8" r:id="rId8"/>
    <sheet name="SCHEDULE D" sheetId="9" r:id="rId9"/>
  </sheets>
  <externalReferences>
    <externalReference r:id="rId12"/>
    <externalReference r:id="rId13"/>
  </externalReferences>
  <definedNames/>
  <calcPr fullCalcOnLoad="1"/>
</workbook>
</file>

<file path=xl/sharedStrings.xml><?xml version="1.0" encoding="utf-8"?>
<sst xmlns="http://schemas.openxmlformats.org/spreadsheetml/2006/main" count="327" uniqueCount="229">
  <si>
    <t>RECONCILIATION STATEMENT</t>
  </si>
  <si>
    <t>FREE RESIDUE ACCOUNT</t>
  </si>
  <si>
    <t>RECEIPTS</t>
  </si>
  <si>
    <t>NO</t>
  </si>
  <si>
    <t>DISBURSEMENTS</t>
  </si>
  <si>
    <t>DESTRUCTION OF RECORDS</t>
  </si>
  <si>
    <t>CLAIMS</t>
  </si>
  <si>
    <t>AWARDS</t>
  </si>
  <si>
    <t>CLAIM</t>
  </si>
  <si>
    <t>NAME &amp; ADDRESS OF</t>
  </si>
  <si>
    <t>NATURE OF</t>
  </si>
  <si>
    <t>TOTAL</t>
  </si>
  <si>
    <t>PREFERENT</t>
  </si>
  <si>
    <t>CONCURRENT</t>
  </si>
  <si>
    <t>DEFICIENCY</t>
  </si>
  <si>
    <t>CREDITOR</t>
  </si>
  <si>
    <t>SECURED</t>
  </si>
  <si>
    <r>
      <t>LODGED BY</t>
    </r>
    <r>
      <rPr>
        <sz val="10"/>
        <rFont val="Arial"/>
        <family val="2"/>
      </rPr>
      <t xml:space="preserve"> :</t>
    </r>
  </si>
  <si>
    <t>LIQUIDATORS FEES</t>
  </si>
  <si>
    <t>MASTERS FEES</t>
  </si>
  <si>
    <t>Balance carried forward</t>
  </si>
  <si>
    <t>PROVISION FOR RENEWAL OF SECURITY BOND</t>
  </si>
  <si>
    <t>PROVISION FOR BANK CHARGES</t>
  </si>
  <si>
    <t>REGISTERED ADDRESS - FARM VALLEY GROVE, STELLENBOSCH, WESTERN CAPE</t>
  </si>
  <si>
    <t>REG NO:  2012/490777/07</t>
  </si>
  <si>
    <t>UNDER MASTERSREF: C 329/2022</t>
  </si>
  <si>
    <t>(Date of Final Liquidation - 18 September 2022)</t>
  </si>
  <si>
    <t>THE LIQUIDATOR (WESTERN CAPE)</t>
  </si>
  <si>
    <t>LONG STREET 20</t>
  </si>
  <si>
    <t>CAPE TOWN</t>
  </si>
  <si>
    <t>ENCUMBERED ASSET ACCOUNT 1</t>
  </si>
  <si>
    <t>NARRATION</t>
  </si>
  <si>
    <t>VAT</t>
  </si>
  <si>
    <t>PAYMENTS</t>
  </si>
  <si>
    <t>Receipts</t>
  </si>
  <si>
    <t>Proceeds of Portion 8 of the Farm Valley Grove, Stellenbosch, Western Cape sold by public auction by Hastings Auctions</t>
  </si>
  <si>
    <t>Payments</t>
  </si>
  <si>
    <t>Master's fee, pro rata as per Schedule A</t>
  </si>
  <si>
    <t>SCHEDULE A</t>
  </si>
  <si>
    <t>ACCOUNT</t>
  </si>
  <si>
    <t>GuardianSure Bonds Ltd, pro rata bond of security premium as per Schedule A</t>
  </si>
  <si>
    <t>Liquidator's fee as per Schedule B</t>
  </si>
  <si>
    <t xml:space="preserve">Hastings Auctions auctioneer's expenses </t>
  </si>
  <si>
    <t>TOTAL PAYMENTS</t>
  </si>
  <si>
    <t>Balance awarded as follows:</t>
  </si>
  <si>
    <t>Capital Bank Ltd for 1st mortgage bond over the property:</t>
  </si>
  <si>
    <t>Capital (1) R8,946,765,32</t>
  </si>
  <si>
    <t>Plus interest (1) R617 694,48</t>
  </si>
  <si>
    <t>Interest @ 14% from 18/9/2022 to 17/3/2023 (180 days)</t>
  </si>
  <si>
    <t>TOTALS</t>
  </si>
  <si>
    <t>ENCUMBERED ASSET ACCOUNT 2</t>
  </si>
  <si>
    <t xml:space="preserve">Proceeds of bottling plant and equipment sold ex situ subject to special notarial bond by Hastings Auctions </t>
  </si>
  <si>
    <t>ENCUMBERED ASSET ACCOUNT 3</t>
  </si>
  <si>
    <t>Proceeds of 2019 Grape Harvester, Registration number CA9090 sold by private treaty</t>
  </si>
  <si>
    <t>Harvest Finance Ltd for special notarial bond assets:</t>
  </si>
  <si>
    <t>Capital (1) R3,203,046.89</t>
  </si>
  <si>
    <t>Interest @ 16.5% from 18/9/2022 to 17/3/2023 (180 days)</t>
  </si>
  <si>
    <t>Plus interest (1) R260,631.48</t>
  </si>
  <si>
    <t>Agritech Finance for instalment sale agreement for Grape Harvester:</t>
  </si>
  <si>
    <t>Capital (1) R1,261,052.55</t>
  </si>
  <si>
    <t>Interest @ 18,75% from 18/9/2022 to 17/3/2023 (180 days)</t>
  </si>
  <si>
    <t>Plus interest (1) R116,604.17</t>
  </si>
  <si>
    <t>Balance of claim concurrent in terms of Singer v The Master</t>
  </si>
  <si>
    <t>PRO RATA APPORTIONMENT OF MASTER'S FEES AND BOND OF SECURITY PREMIUM</t>
  </si>
  <si>
    <t>GROSS PROCEEDS</t>
  </si>
  <si>
    <t>MASTER'S FEE</t>
  </si>
  <si>
    <t>BOND PREMIUM</t>
  </si>
  <si>
    <t>Encumbered asset account 1</t>
  </si>
  <si>
    <t>Encumbered asset account 2</t>
  </si>
  <si>
    <t>Encumbered asset account 3</t>
  </si>
  <si>
    <t>Free residue account</t>
  </si>
  <si>
    <t>Master's fee calculation:</t>
  </si>
  <si>
    <t>Gross value of estate:</t>
  </si>
  <si>
    <t>Less:</t>
  </si>
  <si>
    <t>SCHEDULE B</t>
  </si>
  <si>
    <t>CALCULATION OF LIQUIDATOR'S REMUNERATION IN ACCORDANCE WITH SPENDIFF DECISION</t>
  </si>
  <si>
    <t>Fixed property</t>
  </si>
  <si>
    <t>Fee @ 3% on</t>
  </si>
  <si>
    <t>Total fee fixed property</t>
  </si>
  <si>
    <t>Fee @ 10% on</t>
  </si>
  <si>
    <t>Plus VAT @ 15% thereon</t>
  </si>
  <si>
    <t>Total fee VAT inclusive</t>
  </si>
  <si>
    <t>SCHEDULE C</t>
  </si>
  <si>
    <t>PRO RATA APPORTIONMENT OF AUCTIONEER'S COMMISSION</t>
  </si>
  <si>
    <t>AUCTIONEER'S</t>
  </si>
  <si>
    <t>COMMISSION</t>
  </si>
  <si>
    <t>SCHEDULE D</t>
  </si>
  <si>
    <t>VAT SCHEDULE</t>
  </si>
  <si>
    <t>OUTPUT VAT</t>
  </si>
  <si>
    <t>INPUT VAT</t>
  </si>
  <si>
    <t>VAT PAY / REFUND</t>
  </si>
  <si>
    <t>14233875.94</t>
  </si>
  <si>
    <t xml:space="preserve">14083875,94/5000 = </t>
  </si>
  <si>
    <t>2816,77 X 275</t>
  </si>
  <si>
    <t>774,613.17</t>
  </si>
  <si>
    <t>ENCUMBERED ASSET  3</t>
  </si>
  <si>
    <t>Free Residue Account</t>
  </si>
  <si>
    <t xml:space="preserve">10% on </t>
  </si>
  <si>
    <t>SARS</t>
  </si>
  <si>
    <t>SARS, VAT Payable as per this account (Schedule D)</t>
  </si>
  <si>
    <t>Capital Bank Ltd has no further claim as it relied on its security (the immovable property)</t>
  </si>
  <si>
    <t>Arrear VAT</t>
  </si>
  <si>
    <t>Maximum Master's Fee therefore:</t>
  </si>
  <si>
    <t>Less: 3% x 15% on R1,186,956,52</t>
  </si>
  <si>
    <t>Add:  15% VAT</t>
  </si>
  <si>
    <t>Payment to Western Province Municipality for rates and taxes payable on Portion 8 of the Farm ValleyGrove, 4 months arrear taxes and for clearance</t>
  </si>
  <si>
    <t>AMOUNT RECEIVED IN ESTATE BANK ACCOUNT FROM HASTINGS AUCTIONS</t>
  </si>
  <si>
    <t>Total purchase price</t>
  </si>
  <si>
    <t>Less:  10% X 15%</t>
  </si>
  <si>
    <t>PROCEEDS OF MOVABLE PROPERTY (BOTTLING PLANT AND EQUIPMENT) SOLD EX SITU BY PUBLIC AUCTION SUBJECT TO SPECIAL NOTARIAL BOND IN FAVOUR OF  HARVEST FINANCE LTD FOR THE AMOUNT OF R3,500,000.00 (CLAIM NO 2)</t>
  </si>
  <si>
    <t>PROCEEDS OF PORTION 8 OF THE FARM "VALLEY GROVE", STELLENBOSCH, WESTERN CAPE, SUBJECT TO FIRST MORTGAGE BOND IN FAVOUR OF CAPITAL BANK LTD       (CLAIM NO 1)</t>
  </si>
  <si>
    <t>Less deductions by Hastings Auctions:</t>
  </si>
  <si>
    <t>Repairs &amp; Maintenance paid to Grapeflow Bottling Solutions for repairs to bottling plant prior to auction</t>
  </si>
  <si>
    <t xml:space="preserve">AMOUNT RECEIVED IN ESTATE BANK ACCOUNT </t>
  </si>
  <si>
    <t>Less:  10% x 15%</t>
  </si>
  <si>
    <t>Total fee movable property</t>
  </si>
  <si>
    <t>Less:  10% x 15% on R35,816,62</t>
  </si>
  <si>
    <t>R35,816,62</t>
  </si>
  <si>
    <t xml:space="preserve">Less:  10% x 15% on </t>
  </si>
  <si>
    <t>Less:  10% x 15% on</t>
  </si>
  <si>
    <t>Subtotal</t>
  </si>
  <si>
    <t>Hastings Auctions auctioneer's expenses for the sale of the assets on 21 November 2022 (Schedule C)</t>
  </si>
  <si>
    <t>PROCEEDS OF 2019 GRAPE HARVESTER CA9090, SUBJECT TO AN INSTALMENT SALE TRANSACTION IN FAVOUR OF AGRITECH FINANCE (CLAIM NO 4) SOLD BY PRIVATE TREATY FOR THE AMOUNT OF R1,150,000.00</t>
  </si>
  <si>
    <t>FIRST AND FINAL LIQUIDATION AND DISTRIBUTION ACCOUNT</t>
  </si>
  <si>
    <t>THE LIQUIDATOR (PTY) LTD</t>
  </si>
  <si>
    <t>VALLEYGROVE FARMS (PTY) LTD (IN LIQUIDATION)</t>
  </si>
  <si>
    <t>FOUNDED IN FEBRUARY 2012</t>
  </si>
  <si>
    <t>APPOINTMENT MADE BY MASTER OF THE WESTERN CAPE HIGH COURT, CAPE TOWN</t>
  </si>
  <si>
    <t>(Applicant HarvestFinance Ltd - Attorney of record: Horizon Attorneys, Cape Town)</t>
  </si>
  <si>
    <t>Proceeds sale of movable asset sold by public auction:</t>
  </si>
  <si>
    <t>Bottles wines</t>
  </si>
  <si>
    <t>Movable assets and offices equipment</t>
  </si>
  <si>
    <t>HASTINGS AUCTIONS</t>
  </si>
  <si>
    <t>SITHOLE &amp; PARTNERS</t>
  </si>
  <si>
    <t>Proceeds of Book Debts (No VAT)</t>
  </si>
  <si>
    <r>
      <t xml:space="preserve">Less:  </t>
    </r>
    <r>
      <rPr>
        <sz val="11"/>
        <color indexed="8"/>
        <rFont val="Avenir Next Regular"/>
        <family val="0"/>
      </rPr>
      <t>collecting fees</t>
    </r>
  </si>
  <si>
    <r>
      <rPr>
        <b/>
        <sz val="11"/>
        <rFont val="Avenir Next Regular"/>
        <family val="0"/>
      </rPr>
      <t>Less:</t>
    </r>
    <r>
      <rPr>
        <sz val="11"/>
        <rFont val="Avenir Next Regular"/>
        <family val="0"/>
      </rPr>
      <t xml:space="preserve">  Auctioneers Expenses - Schedule B</t>
    </r>
  </si>
  <si>
    <t>PROCEEDS OF STELLA VALLEY CABERNET</t>
  </si>
  <si>
    <t>Grapes harvested</t>
  </si>
  <si>
    <t>Expenses and wages iro harvesting</t>
  </si>
  <si>
    <t>AMOUNT RECEIVED IN ESTATE BANK ACCOUNT FROM SITHOLE &amp; PARTNERS</t>
  </si>
  <si>
    <t>GUARDIAN SURE BOND LTD</t>
  </si>
  <si>
    <t>Bond from September 2022 to 2023</t>
  </si>
  <si>
    <t>Bond from September 2023 to 2024</t>
  </si>
  <si>
    <t>Pro Rata Share as per Schedule A</t>
  </si>
  <si>
    <t>HORIZON ATTORNEYS</t>
  </si>
  <si>
    <t>Taxed bill of Costs iro winding up application</t>
  </si>
  <si>
    <t>ADVERTISING SECOND MEETING OF CREDITORS</t>
  </si>
  <si>
    <t>Government Printer</t>
  </si>
  <si>
    <t>Die Burger</t>
  </si>
  <si>
    <t>Cape Town Bugle</t>
  </si>
  <si>
    <t>BANK CHARGES</t>
  </si>
  <si>
    <t>Bank charges - current account</t>
  </si>
  <si>
    <t>Provision for bank charges</t>
  </si>
  <si>
    <t>PETTIES, POSTAGES &amp; STATIONERY</t>
  </si>
  <si>
    <r>
      <rPr>
        <b/>
        <sz val="11"/>
        <color indexed="8"/>
        <rFont val="Avenir Next Regular"/>
        <family val="0"/>
      </rPr>
      <t>Add:</t>
    </r>
    <r>
      <rPr>
        <sz val="11"/>
        <color indexed="8"/>
        <rFont val="Avenir Next Regular"/>
        <family val="0"/>
      </rPr>
      <t xml:space="preserve">  15% VAT</t>
    </r>
  </si>
  <si>
    <t>Pro rata share as per schedule "A"</t>
  </si>
  <si>
    <r>
      <rPr>
        <b/>
        <sz val="11"/>
        <color indexed="8"/>
        <rFont val="Avenir Next Regular"/>
        <family val="0"/>
      </rPr>
      <t>SARS</t>
    </r>
    <r>
      <rPr>
        <sz val="11"/>
        <color indexed="8"/>
        <rFont val="Avenir Next Regular"/>
        <family val="0"/>
      </rPr>
      <t xml:space="preserve"> (as per Schedule D)</t>
    </r>
  </si>
  <si>
    <t>PROVISION FOR ADVERTISING</t>
  </si>
  <si>
    <t>Fee @ 10% on ZAR 274 594,10</t>
  </si>
  <si>
    <t>10% on ZAR 88 405,08</t>
  </si>
  <si>
    <t>10% on ZAR 120 876,76</t>
  </si>
  <si>
    <t>Less:  10% x 15% on ZAR 15 766,53</t>
  </si>
  <si>
    <t>BALANCE AVAILABLE FOR DISTRIBUTION AWARDED AS FOLLOWS:</t>
  </si>
  <si>
    <t>Claim 7 - Moeng Thabo (Section 98A)</t>
  </si>
  <si>
    <t>SARS - VAT (Section 99)</t>
  </si>
  <si>
    <t>SARS - Income Tax (Section 99)</t>
  </si>
  <si>
    <t>CONCURRENT DIVIDEND</t>
  </si>
  <si>
    <r>
      <rPr>
        <b/>
        <sz val="11"/>
        <rFont val="Avenir Next Regular"/>
        <family val="0"/>
      </rPr>
      <t>Add:</t>
    </r>
    <r>
      <rPr>
        <sz val="11"/>
        <rFont val="Avenir Next Regular"/>
        <family val="0"/>
      </rPr>
      <t xml:space="preserve">  15% VAT</t>
    </r>
  </si>
  <si>
    <t>BALANCE AS PER BANK STATEMENT</t>
  </si>
  <si>
    <t>BALANCE AS PER CASH COOK</t>
  </si>
  <si>
    <t>Pre Liquidation VAT payable to SARS</t>
  </si>
  <si>
    <t>Enc Asset Account no 1</t>
  </si>
  <si>
    <t>Enc Asset Account no 2</t>
  </si>
  <si>
    <t>Enc Asset Account no 3</t>
  </si>
  <si>
    <t>LIQUIDATORS - ADMIN EXPENSES</t>
  </si>
  <si>
    <t>Destruction of Records</t>
  </si>
  <si>
    <t>Petties, Postage &amp; Stationery</t>
  </si>
  <si>
    <t>Enc. Asset Account No. 1</t>
  </si>
  <si>
    <t>Enc. Asset Account No. 2</t>
  </si>
  <si>
    <t>Enc. Asset Account No. 3</t>
  </si>
  <si>
    <t>BALANCE AVAILABLE FOR DISTRIBUTION</t>
  </si>
  <si>
    <t>Secured Creditors</t>
  </si>
  <si>
    <t>Claim no 1  - Capital Bank Ltd</t>
  </si>
  <si>
    <t>Claim no 2 - Harvest Finance Ltd</t>
  </si>
  <si>
    <t>Claim no 4 - AgriTech Finance</t>
  </si>
  <si>
    <t>Preferent Creditors</t>
  </si>
  <si>
    <t>Claim no 5 - SARS</t>
  </si>
  <si>
    <r>
      <t>Add</t>
    </r>
    <r>
      <rPr>
        <sz val="11"/>
        <rFont val="Avenir Next Regular"/>
        <family val="0"/>
      </rPr>
      <t xml:space="preserve"> ; VAT 15%</t>
    </r>
  </si>
  <si>
    <r>
      <t>Add</t>
    </r>
    <r>
      <rPr>
        <sz val="11"/>
        <rFont val="Avenir Next Regular"/>
        <family val="0"/>
      </rPr>
      <t xml:space="preserve"> : VAT 15%</t>
    </r>
  </si>
  <si>
    <r>
      <t>AND AWARDED AS FOLLOWS</t>
    </r>
    <r>
      <rPr>
        <sz val="11"/>
        <rFont val="Avenir Next Regular"/>
        <family val="0"/>
      </rPr>
      <t xml:space="preserve"> :-</t>
    </r>
  </si>
  <si>
    <t>Claim 10 - Mthembu Sindiwe (Section 98A)</t>
  </si>
  <si>
    <t>Claim no 7 - Moeng Thabo</t>
  </si>
  <si>
    <t>Claim no 10 - Mthembu Sindiwe</t>
  </si>
  <si>
    <t>FIRST &amp; FINAL DISTRIBUTION ACCOUNT</t>
  </si>
  <si>
    <t>Capital Bank Ltd</t>
  </si>
  <si>
    <t>First Mortgage Bond</t>
  </si>
  <si>
    <t xml:space="preserve">over Portion 8 of the </t>
  </si>
  <si>
    <t>Farm ValleyGrove</t>
  </si>
  <si>
    <t>Harvest Finance Ltd</t>
  </si>
  <si>
    <t>Special Notarial Bond</t>
  </si>
  <si>
    <t>over Bottling Plant &amp;</t>
  </si>
  <si>
    <t>(Shortfall)</t>
  </si>
  <si>
    <t>Equipment</t>
  </si>
  <si>
    <t>Vinetech Supplies Ltd</t>
  </si>
  <si>
    <t>Goods sold &amp; Deliv</t>
  </si>
  <si>
    <t>AgriTech Finance</t>
  </si>
  <si>
    <t>Instalment Sales</t>
  </si>
  <si>
    <t>Agreement over</t>
  </si>
  <si>
    <t>2019 Grape Harvester</t>
  </si>
  <si>
    <t>Reg CA9090</t>
  </si>
  <si>
    <t>Income Tax</t>
  </si>
  <si>
    <t>Winecraft Essentials Ltd</t>
  </si>
  <si>
    <t>Goods sold &amp; Deliver</t>
  </si>
  <si>
    <t>MOENG Thabo</t>
  </si>
  <si>
    <t>Salary &amp; Leave Pay</t>
  </si>
  <si>
    <t>Pref ito Sec 98A</t>
  </si>
  <si>
    <t>SMITH David</t>
  </si>
  <si>
    <t xml:space="preserve">Shareholder &amp; </t>
  </si>
  <si>
    <t>Director - no Pref</t>
  </si>
  <si>
    <t>Balance brought forwar</t>
  </si>
  <si>
    <t>NDLOVU Maria</t>
  </si>
  <si>
    <t>MTHEMBU Sindiwe</t>
  </si>
  <si>
    <t>Page 11</t>
  </si>
  <si>
    <t>NO CLAIM</t>
  </si>
  <si>
    <r>
      <rPr>
        <b/>
        <u val="single"/>
        <sz val="11"/>
        <rFont val="Avenir Next Regular"/>
        <family val="0"/>
      </rPr>
      <t>Add</t>
    </r>
    <r>
      <rPr>
        <sz val="11"/>
        <rFont val="Avenir Next Regular"/>
        <family val="0"/>
      </rPr>
      <t xml:space="preserve"> : Outstanding deposit for bottling plant from Hasting Auctions</t>
    </r>
  </si>
  <si>
    <t>TOTAL RECEIPTS and FUTURE DEPOSITS</t>
  </si>
  <si>
    <t>DIV OF 9,21c/R</t>
  </si>
  <si>
    <t>Concurrent Dividend of 9.21c/R</t>
  </si>
</sst>
</file>

<file path=xl/styles.xml><?xml version="1.0" encoding="utf-8"?>
<styleSheet xmlns="http://schemas.openxmlformats.org/spreadsheetml/2006/main">
  <numFmts count="36">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R&quot;\ #,##0.00"/>
    <numFmt numFmtId="187" formatCode="&quot;R&quot;#,##0.00"/>
    <numFmt numFmtId="188" formatCode="[$ZAR]\ #,##0.00"/>
    <numFmt numFmtId="189" formatCode="&quot;Yes”;&quot;yyes&quot;;“No&quot;"/>
    <numFmt numFmtId="190" formatCode="&quot;True”;&quot;\T&quot;R&quot;\ue&quot;;“False&quot;"/>
    <numFmt numFmtId="191" formatCode="[$€-2]\ #,##0.00_);[Red]\([$€-2]\ #,##0.00\)"/>
  </numFmts>
  <fonts count="64">
    <font>
      <sz val="10"/>
      <name val="Arial"/>
      <family val="0"/>
    </font>
    <font>
      <b/>
      <sz val="10"/>
      <name val="Arial"/>
      <family val="0"/>
    </font>
    <font>
      <i/>
      <sz val="10"/>
      <name val="Arial"/>
      <family val="0"/>
    </font>
    <font>
      <b/>
      <i/>
      <sz val="10"/>
      <name val="Arial"/>
      <family val="0"/>
    </font>
    <font>
      <b/>
      <u val="single"/>
      <sz val="10"/>
      <name val="Arial"/>
      <family val="2"/>
    </font>
    <font>
      <b/>
      <sz val="10"/>
      <name val="Avenir Next Regular"/>
      <family val="0"/>
    </font>
    <font>
      <b/>
      <u val="single"/>
      <sz val="11"/>
      <name val="Avenir Next Regular"/>
      <family val="0"/>
    </font>
    <font>
      <sz val="11"/>
      <name val="Arial"/>
      <family val="2"/>
    </font>
    <font>
      <sz val="11"/>
      <name val="Avenir Next Regular"/>
      <family val="0"/>
    </font>
    <font>
      <u val="single"/>
      <sz val="11"/>
      <name val="Avenir Next Regular"/>
      <family val="0"/>
    </font>
    <font>
      <b/>
      <sz val="11"/>
      <name val="Avenir Next Regular"/>
      <family val="0"/>
    </font>
    <font>
      <b/>
      <u val="single"/>
      <sz val="11"/>
      <name val="Arial"/>
      <family val="2"/>
    </font>
    <font>
      <u val="single"/>
      <sz val="11"/>
      <name val="Arial"/>
      <family val="2"/>
    </font>
    <font>
      <b/>
      <sz val="11"/>
      <name val="Arial"/>
      <family val="2"/>
    </font>
    <font>
      <b/>
      <sz val="11"/>
      <color indexed="8"/>
      <name val="Avenir Next Regular"/>
      <family val="0"/>
    </font>
    <font>
      <sz val="11"/>
      <color indexed="8"/>
      <name val="Avenir Next Regular"/>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u val="single"/>
      <sz val="11"/>
      <color indexed="8"/>
      <name val="Avenir Next Regular"/>
      <family val="0"/>
    </font>
    <font>
      <u val="single"/>
      <sz val="11"/>
      <color indexed="8"/>
      <name val="Avenir Next Regular"/>
      <family val="0"/>
    </font>
    <font>
      <b/>
      <i/>
      <sz val="11"/>
      <color indexed="8"/>
      <name val="Avenir Next Regular"/>
      <family val="0"/>
    </font>
    <font>
      <b/>
      <u val="single"/>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Avenir Next Regular"/>
      <family val="0"/>
    </font>
    <font>
      <b/>
      <sz val="11"/>
      <color theme="1"/>
      <name val="Avenir Next Regular"/>
      <family val="0"/>
    </font>
    <font>
      <u val="single"/>
      <sz val="11"/>
      <color theme="1"/>
      <name val="Avenir Next Regular"/>
      <family val="0"/>
    </font>
    <font>
      <b/>
      <i/>
      <sz val="11"/>
      <color theme="1"/>
      <name val="Avenir Next Regular"/>
      <family val="0"/>
    </font>
    <font>
      <b/>
      <u val="single"/>
      <sz val="10"/>
      <color theme="1"/>
      <name val="Arial"/>
      <family val="2"/>
    </font>
    <font>
      <sz val="11"/>
      <color theme="1"/>
      <name val="Avenir Next Regular"/>
      <family val="0"/>
    </font>
    <font>
      <b/>
      <sz val="11"/>
      <color rgb="FF000000"/>
      <name val="Avenir Next Regular"/>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theme="0" tint="-0.24997000396251678"/>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bottom/>
    </border>
    <border>
      <left/>
      <right style="medium"/>
      <top/>
      <bottom style="medium"/>
    </border>
    <border>
      <left style="thin"/>
      <right style="thin"/>
      <top>
        <color indexed="63"/>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style="medium"/>
      <right style="medium"/>
      <top style="medium"/>
      <bottom/>
    </border>
    <border>
      <left style="medium"/>
      <right/>
      <top/>
      <bottom/>
    </border>
    <border>
      <left/>
      <right style="medium"/>
      <top/>
      <bottom/>
    </border>
    <border>
      <left style="medium"/>
      <right/>
      <top style="medium"/>
      <bottom style="medium"/>
    </border>
    <border>
      <left style="medium"/>
      <right style="medium"/>
      <top style="medium"/>
      <bottom style="medium"/>
    </border>
    <border>
      <left style="medium"/>
      <right style="medium"/>
      <top/>
      <bottom style="medium"/>
    </border>
    <border>
      <left/>
      <right/>
      <top style="medium"/>
      <bottom style="medium"/>
    </border>
    <border>
      <left/>
      <right style="medium"/>
      <top style="medium"/>
      <bottom style="medium"/>
    </border>
    <border>
      <left style="thin"/>
      <right style="medium"/>
      <top style="thin"/>
      <bottom style="thin"/>
    </border>
    <border>
      <left style="medium"/>
      <right style="medium"/>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thin"/>
      <right>
        <color indexed="63"/>
      </right>
      <top style="thin"/>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91">
    <xf numFmtId="0" fontId="0" fillId="0" borderId="0" xfId="0" applyAlignment="1">
      <alignment/>
    </xf>
    <xf numFmtId="0" fontId="4" fillId="0" borderId="0" xfId="0" applyFont="1" applyAlignment="1">
      <alignment/>
    </xf>
    <xf numFmtId="0" fontId="0" fillId="0" borderId="0" xfId="0" applyAlignment="1">
      <alignment horizontal="center"/>
    </xf>
    <xf numFmtId="0" fontId="4" fillId="0" borderId="0" xfId="0" applyFont="1" applyAlignment="1">
      <alignment horizontal="center"/>
    </xf>
    <xf numFmtId="0" fontId="0" fillId="0" borderId="0" xfId="0"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xf>
    <xf numFmtId="15" fontId="0" fillId="0" borderId="0" xfId="0" applyNumberFormat="1" applyFont="1" applyAlignment="1">
      <alignment/>
    </xf>
    <xf numFmtId="0" fontId="1" fillId="0" borderId="0" xfId="0" applyFont="1" applyAlignment="1">
      <alignment/>
    </xf>
    <xf numFmtId="0" fontId="7" fillId="0" borderId="0" xfId="0" applyFont="1" applyAlignment="1">
      <alignment/>
    </xf>
    <xf numFmtId="0" fontId="8" fillId="0" borderId="10" xfId="0" applyFont="1" applyBorder="1" applyAlignment="1">
      <alignment/>
    </xf>
    <xf numFmtId="187" fontId="9" fillId="0" borderId="10" xfId="42" applyNumberFormat="1" applyFont="1" applyBorder="1" applyAlignment="1">
      <alignment/>
    </xf>
    <xf numFmtId="187" fontId="8" fillId="0" borderId="10" xfId="42" applyNumberFormat="1" applyFont="1" applyBorder="1" applyAlignment="1">
      <alignment/>
    </xf>
    <xf numFmtId="0" fontId="6" fillId="0" borderId="10" xfId="0" applyFont="1" applyBorder="1" applyAlignment="1">
      <alignment/>
    </xf>
    <xf numFmtId="187" fontId="10" fillId="0" borderId="10" xfId="42" applyNumberFormat="1" applyFont="1" applyBorder="1" applyAlignment="1">
      <alignment/>
    </xf>
    <xf numFmtId="187" fontId="8" fillId="0" borderId="10" xfId="0" applyNumberFormat="1" applyFont="1" applyBorder="1" applyAlignment="1">
      <alignment/>
    </xf>
    <xf numFmtId="187" fontId="8" fillId="0" borderId="10" xfId="42" applyNumberFormat="1" applyFont="1" applyBorder="1" applyAlignment="1">
      <alignment horizontal="center"/>
    </xf>
    <xf numFmtId="187" fontId="7" fillId="0" borderId="10" xfId="0" applyNumberFormat="1" applyFont="1" applyBorder="1" applyAlignment="1">
      <alignment/>
    </xf>
    <xf numFmtId="187" fontId="8" fillId="33" borderId="10" xfId="42" applyNumberFormat="1" applyFont="1" applyFill="1" applyBorder="1" applyAlignment="1">
      <alignment/>
    </xf>
    <xf numFmtId="187" fontId="7" fillId="0" borderId="10" xfId="42" applyNumberFormat="1" applyFont="1" applyBorder="1" applyAlignment="1">
      <alignment/>
    </xf>
    <xf numFmtId="0" fontId="8" fillId="0" borderId="0" xfId="0" applyFont="1" applyAlignment="1">
      <alignment wrapText="1"/>
    </xf>
    <xf numFmtId="0" fontId="8" fillId="0" borderId="0" xfId="0" applyFont="1" applyAlignment="1">
      <alignment horizontal="left" wrapText="1"/>
    </xf>
    <xf numFmtId="188" fontId="8" fillId="0" borderId="11" xfId="0" applyNumberFormat="1" applyFont="1" applyBorder="1" applyAlignment="1">
      <alignment/>
    </xf>
    <xf numFmtId="188" fontId="8" fillId="0" borderId="12" xfId="0" applyNumberFormat="1" applyFont="1" applyBorder="1" applyAlignment="1">
      <alignment/>
    </xf>
    <xf numFmtId="0" fontId="8" fillId="0" borderId="0" xfId="0" applyFont="1" applyAlignment="1">
      <alignment/>
    </xf>
    <xf numFmtId="187" fontId="8" fillId="0" borderId="13" xfId="42" applyNumberFormat="1" applyFont="1" applyBorder="1" applyAlignment="1">
      <alignment/>
    </xf>
    <xf numFmtId="0" fontId="8" fillId="0" borderId="14" xfId="0" applyFont="1" applyBorder="1" applyAlignment="1">
      <alignment/>
    </xf>
    <xf numFmtId="0" fontId="57" fillId="0" borderId="15" xfId="0" applyFont="1" applyBorder="1" applyAlignment="1">
      <alignment/>
    </xf>
    <xf numFmtId="0" fontId="8" fillId="0" borderId="15" xfId="0" applyFont="1" applyBorder="1" applyAlignment="1">
      <alignment/>
    </xf>
    <xf numFmtId="0" fontId="8" fillId="0" borderId="16" xfId="0" applyFont="1" applyBorder="1" applyAlignment="1">
      <alignment/>
    </xf>
    <xf numFmtId="0" fontId="8" fillId="0" borderId="17" xfId="0" applyFont="1" applyBorder="1" applyAlignment="1">
      <alignment/>
    </xf>
    <xf numFmtId="0" fontId="58" fillId="0" borderId="18" xfId="0" applyFont="1" applyBorder="1" applyAlignment="1">
      <alignment/>
    </xf>
    <xf numFmtId="0" fontId="8" fillId="0" borderId="18" xfId="0" applyFont="1" applyBorder="1" applyAlignment="1">
      <alignment/>
    </xf>
    <xf numFmtId="0" fontId="8" fillId="0" borderId="12" xfId="0" applyFont="1" applyBorder="1" applyAlignment="1">
      <alignment/>
    </xf>
    <xf numFmtId="0" fontId="57" fillId="0" borderId="16" xfId="0" applyFont="1" applyBorder="1" applyAlignment="1">
      <alignment horizontal="center"/>
    </xf>
    <xf numFmtId="0" fontId="57" fillId="0" borderId="14" xfId="0" applyFont="1" applyBorder="1" applyAlignment="1">
      <alignment horizontal="center"/>
    </xf>
    <xf numFmtId="0" fontId="57" fillId="0" borderId="19" xfId="0" applyFont="1" applyBorder="1" applyAlignment="1">
      <alignment horizontal="center"/>
    </xf>
    <xf numFmtId="0" fontId="8" fillId="0" borderId="20" xfId="0" applyFont="1" applyBorder="1" applyAlignment="1">
      <alignment/>
    </xf>
    <xf numFmtId="0" fontId="8" fillId="0" borderId="21" xfId="0" applyFont="1" applyBorder="1" applyAlignment="1">
      <alignment/>
    </xf>
    <xf numFmtId="188" fontId="8" fillId="0" borderId="20" xfId="0" applyNumberFormat="1" applyFont="1" applyBorder="1" applyAlignment="1">
      <alignment/>
    </xf>
    <xf numFmtId="0" fontId="58" fillId="0" borderId="21" xfId="0" applyFont="1" applyBorder="1" applyAlignment="1">
      <alignment horizontal="right"/>
    </xf>
    <xf numFmtId="188" fontId="58" fillId="0" borderId="22" xfId="0" applyNumberFormat="1" applyFont="1" applyBorder="1" applyAlignment="1">
      <alignment/>
    </xf>
    <xf numFmtId="188" fontId="58" fillId="0" borderId="23" xfId="0" applyNumberFormat="1" applyFont="1" applyBorder="1" applyAlignment="1">
      <alignment/>
    </xf>
    <xf numFmtId="0" fontId="8" fillId="0" borderId="24" xfId="0" applyFont="1" applyBorder="1" applyAlignment="1">
      <alignment/>
    </xf>
    <xf numFmtId="0" fontId="8" fillId="0" borderId="25" xfId="0" applyFont="1" applyBorder="1" applyAlignment="1">
      <alignment/>
    </xf>
    <xf numFmtId="0" fontId="58" fillId="0" borderId="20" xfId="0" applyFont="1" applyBorder="1" applyAlignment="1">
      <alignment/>
    </xf>
    <xf numFmtId="0" fontId="57" fillId="0" borderId="21" xfId="0" applyFont="1" applyBorder="1" applyAlignment="1">
      <alignment/>
    </xf>
    <xf numFmtId="0" fontId="58" fillId="0" borderId="11" xfId="0" applyFont="1" applyBorder="1" applyAlignment="1">
      <alignment/>
    </xf>
    <xf numFmtId="0" fontId="59" fillId="0" borderId="21" xfId="0" applyFont="1" applyBorder="1" applyAlignment="1">
      <alignment/>
    </xf>
    <xf numFmtId="188" fontId="59" fillId="0" borderId="11" xfId="0" applyNumberFormat="1" applyFont="1" applyBorder="1" applyAlignment="1">
      <alignment/>
    </xf>
    <xf numFmtId="0" fontId="58" fillId="0" borderId="21" xfId="0" applyFont="1" applyBorder="1" applyAlignment="1">
      <alignment/>
    </xf>
    <xf numFmtId="188" fontId="58" fillId="0" borderId="11" xfId="0" applyNumberFormat="1" applyFont="1" applyBorder="1" applyAlignment="1">
      <alignment/>
    </xf>
    <xf numFmtId="0" fontId="58" fillId="0" borderId="17" xfId="0" applyFont="1" applyBorder="1" applyAlignment="1">
      <alignment/>
    </xf>
    <xf numFmtId="0" fontId="58" fillId="0" borderId="12" xfId="0" applyFont="1" applyBorder="1" applyAlignment="1">
      <alignment/>
    </xf>
    <xf numFmtId="0" fontId="58" fillId="0" borderId="24" xfId="0" applyFont="1" applyBorder="1" applyAlignment="1">
      <alignment/>
    </xf>
    <xf numFmtId="0" fontId="58" fillId="0" borderId="0" xfId="0" applyFont="1" applyAlignment="1">
      <alignment/>
    </xf>
    <xf numFmtId="0" fontId="8" fillId="0" borderId="19" xfId="0" applyFont="1" applyBorder="1" applyAlignment="1">
      <alignment/>
    </xf>
    <xf numFmtId="0" fontId="60" fillId="0" borderId="0" xfId="0" applyFont="1" applyAlignment="1">
      <alignment/>
    </xf>
    <xf numFmtId="188" fontId="8" fillId="0" borderId="21" xfId="0" applyNumberFormat="1" applyFont="1" applyBorder="1" applyAlignment="1">
      <alignment/>
    </xf>
    <xf numFmtId="188" fontId="10" fillId="0" borderId="21" xfId="0" applyNumberFormat="1" applyFont="1" applyBorder="1" applyAlignment="1">
      <alignment/>
    </xf>
    <xf numFmtId="0" fontId="57" fillId="0" borderId="16" xfId="0" applyFont="1" applyBorder="1" applyAlignment="1">
      <alignment/>
    </xf>
    <xf numFmtId="188" fontId="8" fillId="0" borderId="16" xfId="0" applyNumberFormat="1" applyFont="1" applyBorder="1" applyAlignment="1">
      <alignment/>
    </xf>
    <xf numFmtId="188" fontId="58" fillId="0" borderId="12" xfId="0" applyNumberFormat="1" applyFont="1" applyBorder="1" applyAlignment="1">
      <alignment/>
    </xf>
    <xf numFmtId="188" fontId="58" fillId="0" borderId="0" xfId="0" applyNumberFormat="1" applyFont="1" applyAlignment="1">
      <alignment/>
    </xf>
    <xf numFmtId="0" fontId="8" fillId="0" borderId="11" xfId="0" applyFont="1" applyBorder="1" applyAlignment="1">
      <alignment/>
    </xf>
    <xf numFmtId="0" fontId="10" fillId="0" borderId="21" xfId="0" applyFont="1" applyBorder="1" applyAlignment="1">
      <alignment/>
    </xf>
    <xf numFmtId="0" fontId="8" fillId="0" borderId="0" xfId="0" applyFont="1" applyBorder="1" applyAlignment="1">
      <alignment/>
    </xf>
    <xf numFmtId="0" fontId="8" fillId="0" borderId="22" xfId="0" applyFont="1" applyBorder="1" applyAlignment="1">
      <alignment/>
    </xf>
    <xf numFmtId="0" fontId="58" fillId="0" borderId="25" xfId="0" applyFont="1" applyBorder="1" applyAlignment="1">
      <alignment/>
    </xf>
    <xf numFmtId="188" fontId="8" fillId="0" borderId="23" xfId="0" applyNumberFormat="1" applyFont="1" applyBorder="1" applyAlignment="1">
      <alignment/>
    </xf>
    <xf numFmtId="188" fontId="10" fillId="0" borderId="26" xfId="0" applyNumberFormat="1" applyFont="1" applyBorder="1" applyAlignment="1">
      <alignment/>
    </xf>
    <xf numFmtId="188" fontId="8" fillId="0" borderId="0" xfId="0" applyNumberFormat="1" applyFont="1" applyBorder="1" applyAlignment="1">
      <alignment/>
    </xf>
    <xf numFmtId="188" fontId="10" fillId="0" borderId="12" xfId="0" applyNumberFormat="1" applyFont="1" applyBorder="1" applyAlignment="1">
      <alignment/>
    </xf>
    <xf numFmtId="188" fontId="8" fillId="0" borderId="11" xfId="0" applyNumberFormat="1" applyFont="1" applyBorder="1" applyAlignment="1">
      <alignment horizontal="right"/>
    </xf>
    <xf numFmtId="0" fontId="57" fillId="0" borderId="19" xfId="0" applyFont="1" applyBorder="1" applyAlignment="1">
      <alignment horizontal="center" vertical="center"/>
    </xf>
    <xf numFmtId="0" fontId="57" fillId="0" borderId="11" xfId="0" applyFont="1" applyBorder="1" applyAlignment="1">
      <alignment horizontal="center"/>
    </xf>
    <xf numFmtId="0" fontId="61" fillId="0" borderId="0" xfId="0" applyFont="1" applyAlignment="1">
      <alignment horizontal="center"/>
    </xf>
    <xf numFmtId="43" fontId="8" fillId="0" borderId="0" xfId="42" applyFont="1" applyAlignment="1">
      <alignment/>
    </xf>
    <xf numFmtId="187" fontId="8" fillId="0" borderId="0" xfId="42" applyNumberFormat="1" applyFont="1" applyAlignment="1">
      <alignment/>
    </xf>
    <xf numFmtId="43" fontId="7" fillId="0" borderId="0" xfId="42" applyFont="1" applyAlignment="1">
      <alignment/>
    </xf>
    <xf numFmtId="0" fontId="8" fillId="0" borderId="10" xfId="0" applyFont="1" applyFill="1" applyBorder="1" applyAlignment="1">
      <alignment/>
    </xf>
    <xf numFmtId="187" fontId="8" fillId="0" borderId="11" xfId="0" applyNumberFormat="1" applyFont="1" applyBorder="1" applyAlignment="1">
      <alignment/>
    </xf>
    <xf numFmtId="187" fontId="8" fillId="0" borderId="27" xfId="0" applyNumberFormat="1" applyFont="1" applyBorder="1" applyAlignment="1">
      <alignment/>
    </xf>
    <xf numFmtId="187" fontId="5" fillId="0" borderId="10" xfId="0" applyNumberFormat="1" applyFont="1" applyBorder="1" applyAlignment="1">
      <alignment/>
    </xf>
    <xf numFmtId="187" fontId="0" fillId="0" borderId="10" xfId="0" applyNumberFormat="1" applyBorder="1" applyAlignment="1">
      <alignment/>
    </xf>
    <xf numFmtId="187" fontId="8" fillId="0" borderId="0" xfId="0" applyNumberFormat="1" applyFont="1" applyBorder="1" applyAlignment="1">
      <alignment/>
    </xf>
    <xf numFmtId="187" fontId="7" fillId="0" borderId="13" xfId="42" applyNumberFormat="1" applyFont="1" applyBorder="1" applyAlignment="1">
      <alignment/>
    </xf>
    <xf numFmtId="187" fontId="8" fillId="0" borderId="10" xfId="0" applyNumberFormat="1" applyFont="1" applyBorder="1" applyAlignment="1">
      <alignment horizontal="right"/>
    </xf>
    <xf numFmtId="187" fontId="13" fillId="0" borderId="10" xfId="42" applyNumberFormat="1" applyFont="1" applyBorder="1" applyAlignment="1">
      <alignment/>
    </xf>
    <xf numFmtId="187" fontId="8" fillId="0" borderId="28" xfId="0" applyNumberFormat="1" applyFont="1" applyBorder="1" applyAlignment="1">
      <alignment/>
    </xf>
    <xf numFmtId="187" fontId="7" fillId="0" borderId="0" xfId="0" applyNumberFormat="1" applyFont="1" applyAlignment="1">
      <alignment/>
    </xf>
    <xf numFmtId="187" fontId="8" fillId="0" borderId="29" xfId="42" applyNumberFormat="1" applyFont="1" applyBorder="1" applyAlignment="1">
      <alignment/>
    </xf>
    <xf numFmtId="187" fontId="10" fillId="0" borderId="29" xfId="42" applyNumberFormat="1" applyFont="1" applyBorder="1" applyAlignment="1">
      <alignment/>
    </xf>
    <xf numFmtId="2" fontId="7" fillId="0" borderId="0" xfId="0" applyNumberFormat="1" applyFont="1" applyAlignment="1">
      <alignment/>
    </xf>
    <xf numFmtId="187" fontId="7" fillId="0" borderId="29" xfId="42" applyNumberFormat="1" applyFont="1" applyBorder="1" applyAlignment="1">
      <alignment/>
    </xf>
    <xf numFmtId="0" fontId="11" fillId="0" borderId="0" xfId="0" applyFont="1" applyBorder="1" applyAlignment="1">
      <alignment/>
    </xf>
    <xf numFmtId="43" fontId="7" fillId="0" borderId="0" xfId="42" applyFont="1" applyBorder="1" applyAlignment="1">
      <alignment/>
    </xf>
    <xf numFmtId="187" fontId="13" fillId="0" borderId="0" xfId="42" applyNumberFormat="1" applyFont="1" applyBorder="1" applyAlignment="1">
      <alignment/>
    </xf>
    <xf numFmtId="187" fontId="7" fillId="0" borderId="0" xfId="0" applyNumberFormat="1" applyFont="1" applyBorder="1" applyAlignment="1">
      <alignment/>
    </xf>
    <xf numFmtId="0" fontId="7" fillId="0" borderId="0" xfId="0" applyFont="1" applyBorder="1" applyAlignment="1">
      <alignment/>
    </xf>
    <xf numFmtId="187" fontId="8" fillId="0" borderId="0" xfId="42" applyNumberFormat="1" applyFont="1" applyBorder="1" applyAlignment="1">
      <alignment/>
    </xf>
    <xf numFmtId="0" fontId="8" fillId="0" borderId="0" xfId="0" applyFont="1" applyBorder="1" applyAlignment="1">
      <alignment wrapText="1"/>
    </xf>
    <xf numFmtId="188" fontId="7" fillId="0" borderId="0" xfId="0" applyNumberFormat="1" applyFont="1" applyBorder="1" applyAlignment="1">
      <alignment/>
    </xf>
    <xf numFmtId="0" fontId="6" fillId="0" borderId="0" xfId="0" applyFont="1" applyBorder="1" applyAlignment="1">
      <alignment/>
    </xf>
    <xf numFmtId="187" fontId="10" fillId="0" borderId="0" xfId="42" applyNumberFormat="1" applyFont="1" applyBorder="1" applyAlignment="1">
      <alignment/>
    </xf>
    <xf numFmtId="187" fontId="8" fillId="33" borderId="0" xfId="42" applyNumberFormat="1" applyFont="1" applyFill="1" applyBorder="1" applyAlignment="1">
      <alignment/>
    </xf>
    <xf numFmtId="187" fontId="8" fillId="0" borderId="0" xfId="42" applyNumberFormat="1" applyFont="1" applyBorder="1" applyAlignment="1">
      <alignment horizontal="center"/>
    </xf>
    <xf numFmtId="0" fontId="10" fillId="0" borderId="0" xfId="0" applyFont="1" applyBorder="1" applyAlignment="1">
      <alignment/>
    </xf>
    <xf numFmtId="8" fontId="7" fillId="0" borderId="0" xfId="42" applyNumberFormat="1" applyFont="1" applyBorder="1" applyAlignment="1">
      <alignment/>
    </xf>
    <xf numFmtId="0" fontId="13" fillId="0" borderId="0" xfId="0" applyFont="1" applyBorder="1" applyAlignment="1">
      <alignment/>
    </xf>
    <xf numFmtId="0" fontId="8" fillId="0" borderId="30" xfId="0" applyFont="1" applyBorder="1" applyAlignment="1">
      <alignment/>
    </xf>
    <xf numFmtId="188" fontId="58" fillId="0" borderId="25" xfId="0" applyNumberFormat="1" applyFont="1" applyBorder="1" applyAlignment="1">
      <alignment/>
    </xf>
    <xf numFmtId="187" fontId="7" fillId="0" borderId="0" xfId="42" applyNumberFormat="1" applyFont="1" applyBorder="1" applyAlignment="1">
      <alignment/>
    </xf>
    <xf numFmtId="187" fontId="8" fillId="0" borderId="27" xfId="42" applyNumberFormat="1" applyFont="1" applyBorder="1" applyAlignment="1">
      <alignment/>
    </xf>
    <xf numFmtId="0" fontId="6" fillId="0" borderId="30" xfId="0" applyFont="1" applyBorder="1" applyAlignment="1">
      <alignment horizontal="left" wrapText="1"/>
    </xf>
    <xf numFmtId="0" fontId="6" fillId="0" borderId="30" xfId="0" applyFont="1" applyBorder="1" applyAlignment="1">
      <alignment/>
    </xf>
    <xf numFmtId="0" fontId="10" fillId="0" borderId="30" xfId="0" applyFont="1" applyBorder="1" applyAlignment="1">
      <alignment/>
    </xf>
    <xf numFmtId="187" fontId="10" fillId="0" borderId="27" xfId="42" applyNumberFormat="1" applyFont="1" applyBorder="1" applyAlignment="1">
      <alignment/>
    </xf>
    <xf numFmtId="0" fontId="8" fillId="0" borderId="30" xfId="0" applyFont="1" applyBorder="1" applyAlignment="1">
      <alignment wrapText="1"/>
    </xf>
    <xf numFmtId="0" fontId="10" fillId="0" borderId="30" xfId="0" applyFont="1" applyBorder="1" applyAlignment="1">
      <alignment wrapText="1"/>
    </xf>
    <xf numFmtId="0" fontId="9" fillId="0" borderId="30" xfId="0" applyFont="1" applyBorder="1" applyAlignment="1">
      <alignment/>
    </xf>
    <xf numFmtId="187" fontId="7" fillId="0" borderId="27" xfId="0" applyNumberFormat="1" applyFont="1" applyBorder="1" applyAlignment="1">
      <alignment/>
    </xf>
    <xf numFmtId="0" fontId="10" fillId="0" borderId="31" xfId="0" applyFont="1" applyBorder="1" applyAlignment="1">
      <alignment/>
    </xf>
    <xf numFmtId="0" fontId="6" fillId="0" borderId="30" xfId="0" applyFont="1" applyBorder="1" applyAlignment="1">
      <alignment wrapText="1"/>
    </xf>
    <xf numFmtId="187" fontId="10" fillId="0" borderId="32" xfId="42" applyNumberFormat="1" applyFont="1" applyBorder="1" applyAlignment="1">
      <alignment/>
    </xf>
    <xf numFmtId="0" fontId="58" fillId="0" borderId="30" xfId="0" applyFont="1" applyBorder="1" applyAlignment="1">
      <alignment/>
    </xf>
    <xf numFmtId="0" fontId="62" fillId="0" borderId="30" xfId="0" applyFont="1" applyBorder="1" applyAlignment="1">
      <alignment/>
    </xf>
    <xf numFmtId="0" fontId="58" fillId="0" borderId="30" xfId="0" applyFont="1" applyBorder="1" applyAlignment="1">
      <alignment wrapText="1"/>
    </xf>
    <xf numFmtId="0" fontId="62" fillId="0" borderId="30" xfId="0" applyFont="1" applyBorder="1" applyAlignment="1">
      <alignment wrapText="1"/>
    </xf>
    <xf numFmtId="0" fontId="58" fillId="0" borderId="31" xfId="0" applyFont="1" applyBorder="1" applyAlignment="1">
      <alignment wrapText="1"/>
    </xf>
    <xf numFmtId="0" fontId="58" fillId="0" borderId="33" xfId="0" applyFont="1" applyBorder="1" applyAlignment="1">
      <alignment wrapText="1"/>
    </xf>
    <xf numFmtId="187" fontId="10" fillId="0" borderId="34" xfId="42" applyNumberFormat="1" applyFont="1" applyBorder="1" applyAlignment="1">
      <alignment/>
    </xf>
    <xf numFmtId="187" fontId="10" fillId="0" borderId="27" xfId="0" applyNumberFormat="1" applyFont="1" applyBorder="1" applyAlignment="1">
      <alignment/>
    </xf>
    <xf numFmtId="187" fontId="63" fillId="0" borderId="27" xfId="0" applyNumberFormat="1" applyFont="1" applyBorder="1" applyAlignment="1">
      <alignment/>
    </xf>
    <xf numFmtId="0" fontId="7" fillId="0" borderId="33" xfId="0" applyFont="1" applyBorder="1" applyAlignment="1">
      <alignment/>
    </xf>
    <xf numFmtId="187" fontId="7" fillId="0" borderId="34" xfId="0" applyNumberFormat="1" applyFont="1" applyBorder="1" applyAlignment="1">
      <alignment/>
    </xf>
    <xf numFmtId="0" fontId="11" fillId="0" borderId="30" xfId="0" applyFont="1" applyBorder="1" applyAlignment="1">
      <alignment/>
    </xf>
    <xf numFmtId="0" fontId="13" fillId="0" borderId="30" xfId="0" applyFont="1" applyBorder="1" applyAlignment="1">
      <alignment wrapText="1"/>
    </xf>
    <xf numFmtId="0" fontId="7" fillId="0" borderId="30" xfId="0" applyFont="1" applyBorder="1" applyAlignment="1">
      <alignment/>
    </xf>
    <xf numFmtId="0" fontId="12" fillId="0" borderId="30" xfId="0" applyFont="1" applyBorder="1" applyAlignment="1">
      <alignment wrapText="1"/>
    </xf>
    <xf numFmtId="0" fontId="11" fillId="0" borderId="30" xfId="0" applyFont="1" applyBorder="1" applyAlignment="1">
      <alignment wrapText="1"/>
    </xf>
    <xf numFmtId="0" fontId="11" fillId="0" borderId="31" xfId="0" applyFont="1" applyBorder="1" applyAlignment="1">
      <alignment/>
    </xf>
    <xf numFmtId="0" fontId="57" fillId="0" borderId="16" xfId="0" applyFont="1" applyBorder="1" applyAlignment="1">
      <alignment horizontal="center" vertical="center"/>
    </xf>
    <xf numFmtId="0" fontId="8" fillId="0" borderId="14" xfId="0" applyFont="1" applyBorder="1" applyAlignment="1">
      <alignment vertical="center"/>
    </xf>
    <xf numFmtId="0" fontId="57" fillId="0" borderId="15"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vertical="center"/>
    </xf>
    <xf numFmtId="0" fontId="8" fillId="0" borderId="0" xfId="0" applyFont="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58" fillId="0" borderId="0" xfId="0" applyFont="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2" xfId="0" applyFont="1" applyBorder="1" applyAlignment="1">
      <alignment vertical="center"/>
    </xf>
    <xf numFmtId="0" fontId="57" fillId="0" borderId="15" xfId="0" applyFont="1" applyBorder="1" applyAlignment="1">
      <alignment horizontal="center" vertical="center"/>
    </xf>
    <xf numFmtId="0" fontId="8" fillId="0" borderId="0" xfId="0" applyFont="1" applyBorder="1" applyAlignment="1">
      <alignment vertical="center"/>
    </xf>
    <xf numFmtId="0" fontId="8" fillId="0" borderId="11" xfId="0" applyFont="1" applyBorder="1" applyAlignment="1">
      <alignment vertical="center"/>
    </xf>
    <xf numFmtId="0" fontId="57" fillId="0" borderId="21" xfId="0" applyFont="1" applyBorder="1" applyAlignment="1">
      <alignment vertical="center"/>
    </xf>
    <xf numFmtId="0" fontId="8" fillId="0" borderId="30" xfId="0" applyFont="1" applyBorder="1" applyAlignment="1">
      <alignment vertical="center"/>
    </xf>
    <xf numFmtId="0" fontId="8" fillId="0" borderId="35" xfId="0" applyFont="1" applyBorder="1" applyAlignment="1">
      <alignment vertical="center"/>
    </xf>
    <xf numFmtId="187" fontId="8" fillId="0" borderId="28" xfId="42" applyNumberFormat="1" applyFont="1" applyBorder="1" applyAlignment="1">
      <alignment vertical="center"/>
    </xf>
    <xf numFmtId="188" fontId="8" fillId="0" borderId="28" xfId="0" applyNumberFormat="1" applyFont="1" applyBorder="1" applyAlignment="1">
      <alignment vertical="center"/>
    </xf>
    <xf numFmtId="188" fontId="8" fillId="0" borderId="36" xfId="0" applyNumberFormat="1" applyFont="1" applyBorder="1" applyAlignment="1">
      <alignment vertical="center"/>
    </xf>
    <xf numFmtId="188" fontId="58" fillId="0" borderId="24" xfId="0" applyNumberFormat="1" applyFont="1" applyBorder="1" applyAlignment="1">
      <alignment vertical="center"/>
    </xf>
    <xf numFmtId="188" fontId="58" fillId="0" borderId="12" xfId="0" applyNumberFormat="1" applyFont="1" applyBorder="1" applyAlignment="1">
      <alignment vertical="center"/>
    </xf>
    <xf numFmtId="43" fontId="10" fillId="0" borderId="0" xfId="42" applyFont="1" applyAlignment="1">
      <alignment/>
    </xf>
    <xf numFmtId="0" fontId="6" fillId="33" borderId="10" xfId="0" applyFont="1" applyFill="1" applyBorder="1" applyAlignment="1">
      <alignment horizontal="center"/>
    </xf>
    <xf numFmtId="0" fontId="6" fillId="33" borderId="37" xfId="0" applyFont="1" applyFill="1" applyBorder="1" applyAlignment="1">
      <alignment horizontal="center"/>
    </xf>
    <xf numFmtId="0" fontId="6" fillId="33" borderId="38" xfId="0" applyFont="1" applyFill="1" applyBorder="1" applyAlignment="1">
      <alignment horizontal="center"/>
    </xf>
    <xf numFmtId="0" fontId="6" fillId="33" borderId="39" xfId="0" applyFont="1" applyFill="1" applyBorder="1" applyAlignment="1">
      <alignment horizontal="center"/>
    </xf>
    <xf numFmtId="0" fontId="6" fillId="33" borderId="30" xfId="0" applyFont="1" applyFill="1" applyBorder="1" applyAlignment="1">
      <alignment horizontal="center"/>
    </xf>
    <xf numFmtId="0" fontId="6" fillId="33" borderId="27" xfId="0" applyFont="1" applyFill="1" applyBorder="1" applyAlignment="1">
      <alignment horizontal="center"/>
    </xf>
    <xf numFmtId="0" fontId="8" fillId="0" borderId="10" xfId="0" applyFont="1" applyBorder="1" applyAlignment="1">
      <alignment horizontal="right"/>
    </xf>
    <xf numFmtId="0" fontId="6" fillId="0" borderId="10" xfId="0" applyFont="1" applyBorder="1" applyAlignment="1">
      <alignment horizontal="center"/>
    </xf>
    <xf numFmtId="0" fontId="10" fillId="33" borderId="10" xfId="0" applyFont="1" applyFill="1" applyBorder="1" applyAlignment="1">
      <alignment horizontal="center"/>
    </xf>
    <xf numFmtId="0" fontId="10" fillId="33" borderId="10" xfId="0" applyFont="1" applyFill="1" applyBorder="1" applyAlignment="1">
      <alignment/>
    </xf>
    <xf numFmtId="0" fontId="10" fillId="34" borderId="10" xfId="0" applyFont="1" applyFill="1" applyBorder="1" applyAlignment="1">
      <alignment/>
    </xf>
    <xf numFmtId="0" fontId="10" fillId="35" borderId="10" xfId="0" applyFont="1" applyFill="1" applyBorder="1" applyAlignment="1">
      <alignment/>
    </xf>
    <xf numFmtId="0" fontId="8" fillId="0" borderId="10" xfId="0" applyFont="1" applyBorder="1" applyAlignment="1">
      <alignment horizontal="center"/>
    </xf>
    <xf numFmtId="187" fontId="8" fillId="0" borderId="10" xfId="42" applyNumberFormat="1" applyFont="1" applyFill="1" applyBorder="1" applyAlignment="1">
      <alignment/>
    </xf>
    <xf numFmtId="9" fontId="8" fillId="0" borderId="0" xfId="59" applyFont="1" applyAlignment="1">
      <alignment/>
    </xf>
    <xf numFmtId="43" fontId="8" fillId="0" borderId="10" xfId="42" applyFont="1" applyBorder="1" applyAlignment="1">
      <alignment/>
    </xf>
    <xf numFmtId="43" fontId="8" fillId="0" borderId="10" xfId="42" applyFont="1" applyFill="1" applyBorder="1" applyAlignment="1">
      <alignment/>
    </xf>
    <xf numFmtId="187" fontId="8" fillId="35" borderId="10" xfId="42" applyNumberFormat="1" applyFont="1" applyFill="1" applyBorder="1" applyAlignment="1">
      <alignment/>
    </xf>
    <xf numFmtId="0" fontId="8" fillId="0" borderId="0" xfId="0" applyFont="1" applyAlignment="1">
      <alignment horizontal="center"/>
    </xf>
    <xf numFmtId="43" fontId="8" fillId="0" borderId="0" xfId="42" applyFont="1" applyFill="1" applyAlignment="1">
      <alignment/>
    </xf>
    <xf numFmtId="43" fontId="8" fillId="0" borderId="0" xfId="42" applyFont="1" applyAlignment="1">
      <alignment horizontal="right"/>
    </xf>
    <xf numFmtId="0" fontId="8" fillId="0" borderId="0" xfId="0" applyFont="1" applyFill="1" applyAlignment="1">
      <alignment/>
    </xf>
    <xf numFmtId="187" fontId="10" fillId="33" borderId="29" xfId="42" applyNumberFormat="1" applyFont="1" applyFill="1" applyBorder="1" applyAlignment="1">
      <alignment/>
    </xf>
    <xf numFmtId="187" fontId="10" fillId="33" borderId="32" xfId="42"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Susan\Library\Containers\com.microsoft.Outlook\Data\tmp\Outlook%20Temp\202324-1155.Paper2Summative[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Susan\Library\Containers\com.microsoft.Outlook\Data\tmp\Outlook%20Temp\202324-1155.Paper2Summative[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2324-1155.Paper2Summative[2].xls/].xls].xls].xls]VOORBL"/>
      <sheetName val="[202324-1155.Paper2Summative[2].xls/].xls].xls].xls]RECON"/>
      <sheetName val="[202324-1155.Paper2Summative[2].xls/].xls].xls].xls]FREE"/>
      <sheetName val="[202324-1155.Paper2Summative[2].xls/].xls].xls].xls]SCHED A"/>
      <sheetName val="[202324-1155.Paper2Summative[2].xls/].xls].xls].xls]SCHED B"/>
      <sheetName val="[202324-1155.Paper2Summative[2].xls/].xls].xls].xls]EEA1"/>
      <sheetName val="[202324-1155.Paper2Summative[2].xls/].xls].xls].xls]EEA2"/>
      <sheetName val="[202324-1155.Paper2Summative[2].xls/].xls].xls].xls]EEA3"/>
      <sheetName val="[202324-1155.Paper2Summative[2].xls/].xls].xls].xls]DISTR"/>
    </sheetNames>
    <sheetDataSet>
      <sheetData sheetId="0">
        <row r="20">
          <cell r="A20" t="str">
            <v>VALLEY GROVE FARMS (PTY) LTD (IN LIQUIDATION)</v>
          </cell>
        </row>
      </sheetData>
      <sheetData sheetId="2">
        <row r="37">
          <cell r="E37">
            <v>26000</v>
          </cell>
        </row>
        <row r="50">
          <cell r="F50">
            <v>37.82</v>
          </cell>
        </row>
        <row r="54">
          <cell r="E54">
            <v>150</v>
          </cell>
        </row>
        <row r="66">
          <cell r="E66">
            <v>895.65</v>
          </cell>
        </row>
        <row r="83">
          <cell r="E83">
            <v>47613.846665217396</v>
          </cell>
        </row>
        <row r="94">
          <cell r="E94">
            <v>119345.02</v>
          </cell>
        </row>
        <row r="95">
          <cell r="E95">
            <v>17841.62</v>
          </cell>
        </row>
      </sheetData>
      <sheetData sheetId="3">
        <row r="13">
          <cell r="D13">
            <v>275000</v>
          </cell>
        </row>
      </sheetData>
      <sheetData sheetId="5">
        <row r="36">
          <cell r="E36">
            <v>267658.6956521739</v>
          </cell>
        </row>
      </sheetData>
      <sheetData sheetId="6">
        <row r="35">
          <cell r="E35">
            <v>343152.17391304346</v>
          </cell>
        </row>
      </sheetData>
      <sheetData sheetId="7">
        <row r="31">
          <cell r="E31">
            <v>112750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2324-1155.Paper2Summative[5].xls/].xls].xls].xls]VOORBL"/>
      <sheetName val="[202324-1155.Paper2Summative[5].xls/].xls].xls].xls]RECON"/>
      <sheetName val="[202324-1155.Paper2Summative[5].xls/].xls].xls].xls]FREE"/>
      <sheetName val="[202324-1155.Paper2Summative[5].xls/].xls].xls].xls]SCHED A"/>
      <sheetName val="[202324-1155.Paper2Summative[5].xls/].xls].xls].xls]SCHED B"/>
      <sheetName val="[202324-1155.Paper2Summative[5].xls/].xls].xls].xls]EEA1"/>
      <sheetName val="[202324-1155.Paper2Summative[5].xls/].xls].xls].xls]EEA2"/>
      <sheetName val="[202324-1155.Paper2Summative[5].xls/].xls].xls].xls]EEA3"/>
      <sheetName val="[202324-1155.Paper2Summative[5].xls/].xls].xls].xls]DISTR"/>
    </sheetNames>
    <sheetDataSet>
      <sheetData sheetId="0">
        <row r="20">
          <cell r="A20" t="str">
            <v>VALLEY GROVE FARMS (PTY) LTD (IN LIQUIDATION)</v>
          </cell>
        </row>
      </sheetData>
      <sheetData sheetId="1">
        <row r="47">
          <cell r="C47">
            <v>9000</v>
          </cell>
        </row>
        <row r="48">
          <cell r="C48">
            <v>137186.64</v>
          </cell>
        </row>
      </sheetData>
      <sheetData sheetId="2">
        <row r="92">
          <cell r="E92">
            <v>16000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53"/>
  <sheetViews>
    <sheetView zoomScalePageLayoutView="0" workbookViewId="0" topLeftCell="A11">
      <selection activeCell="A33" sqref="A33"/>
    </sheetView>
  </sheetViews>
  <sheetFormatPr defaultColWidth="8.8515625" defaultRowHeight="12.75"/>
  <cols>
    <col min="1" max="1" width="90.00390625" style="0" customWidth="1"/>
  </cols>
  <sheetData>
    <row r="1" s="2" customFormat="1" ht="12.75">
      <c r="A1" s="3"/>
    </row>
    <row r="3" s="3" customFormat="1" ht="12.75"/>
    <row r="19" s="3" customFormat="1" ht="12.75"/>
    <row r="21" ht="12.75">
      <c r="A21" s="3" t="s">
        <v>125</v>
      </c>
    </row>
    <row r="22" ht="12.75">
      <c r="A22" s="3" t="s">
        <v>24</v>
      </c>
    </row>
    <row r="23" ht="12.75">
      <c r="A23" s="3"/>
    </row>
    <row r="24" ht="12.75">
      <c r="A24" s="3" t="s">
        <v>23</v>
      </c>
    </row>
    <row r="26" ht="12.75">
      <c r="A26" s="3" t="s">
        <v>126</v>
      </c>
    </row>
    <row r="28" ht="12.75">
      <c r="A28" s="3" t="s">
        <v>127</v>
      </c>
    </row>
    <row r="29" ht="12.75">
      <c r="A29" s="3" t="s">
        <v>25</v>
      </c>
    </row>
    <row r="31" ht="12.75">
      <c r="A31" s="6" t="s">
        <v>26</v>
      </c>
    </row>
    <row r="33" ht="12.75">
      <c r="A33" s="6" t="s">
        <v>128</v>
      </c>
    </row>
    <row r="35" ht="12.75">
      <c r="A35" s="77" t="s">
        <v>123</v>
      </c>
    </row>
    <row r="39" ht="12.75">
      <c r="A39" s="1" t="s">
        <v>17</v>
      </c>
    </row>
    <row r="40" ht="12.75">
      <c r="A40" s="5" t="s">
        <v>124</v>
      </c>
    </row>
    <row r="41" ht="12.75">
      <c r="A41" s="5"/>
    </row>
    <row r="42" ht="12.75">
      <c r="A42" s="5"/>
    </row>
    <row r="43" ht="12.75">
      <c r="A43" s="1"/>
    </row>
    <row r="45" ht="12.75">
      <c r="A45" s="5" t="s">
        <v>27</v>
      </c>
    </row>
    <row r="46" ht="12.75">
      <c r="A46" s="5" t="s">
        <v>28</v>
      </c>
    </row>
    <row r="47" ht="12.75">
      <c r="A47" s="5" t="s">
        <v>29</v>
      </c>
    </row>
    <row r="48" ht="12.75">
      <c r="A48" s="7">
        <v>7700</v>
      </c>
    </row>
    <row r="50" ht="12.75">
      <c r="A50" s="5"/>
    </row>
    <row r="53" ht="12.75">
      <c r="A53" s="8">
        <v>45258</v>
      </c>
    </row>
  </sheetData>
  <sheetProtection/>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K53"/>
  <sheetViews>
    <sheetView zoomScalePageLayoutView="0" workbookViewId="0" topLeftCell="A1">
      <selection activeCell="E53" sqref="E53"/>
    </sheetView>
  </sheetViews>
  <sheetFormatPr defaultColWidth="8.8515625" defaultRowHeight="12.75"/>
  <cols>
    <col min="1" max="1" width="62.00390625" style="25" customWidth="1"/>
    <col min="2" max="2" width="24.8515625" style="78" customWidth="1"/>
    <col min="3" max="3" width="17.421875" style="79" customWidth="1"/>
    <col min="4" max="4" width="22.8515625" style="79" customWidth="1"/>
    <col min="5" max="5" width="16.8515625" style="78" customWidth="1"/>
    <col min="6" max="6" width="8.8515625" style="25" customWidth="1"/>
    <col min="7" max="7" width="15.421875" style="78" bestFit="1" customWidth="1"/>
    <col min="8" max="8" width="20.140625" style="78" bestFit="1" customWidth="1"/>
    <col min="9" max="9" width="15.421875" style="25" bestFit="1" customWidth="1"/>
    <col min="10" max="10" width="14.421875" style="25" bestFit="1" customWidth="1"/>
    <col min="11" max="11" width="15.421875" style="25" bestFit="1" customWidth="1"/>
    <col min="12" max="16384" width="8.8515625" style="25" customWidth="1"/>
  </cols>
  <sheetData>
    <row r="1" spans="1:4" ht="15.75">
      <c r="A1" s="167" t="str">
        <f>('[1][202324-1155.Paper2Summative[2].xls/].xls].xls].xls]VOORBL'!A20)</f>
        <v>VALLEY GROVE FARMS (PTY) LTD (IN LIQUIDATION)</v>
      </c>
      <c r="B1" s="167"/>
      <c r="C1" s="167"/>
      <c r="D1" s="167"/>
    </row>
    <row r="2" spans="1:4" ht="15.75">
      <c r="A2" s="167" t="s">
        <v>0</v>
      </c>
      <c r="B2" s="167"/>
      <c r="C2" s="167"/>
      <c r="D2" s="167"/>
    </row>
    <row r="3" spans="1:4" ht="15.75">
      <c r="A3" s="14" t="s">
        <v>169</v>
      </c>
      <c r="B3" s="12"/>
      <c r="C3" s="13"/>
      <c r="D3" s="13">
        <v>13277861.71</v>
      </c>
    </row>
    <row r="4" spans="1:4" ht="15.75">
      <c r="A4" s="11" t="s">
        <v>225</v>
      </c>
      <c r="B4" s="13"/>
      <c r="C4" s="13"/>
      <c r="D4" s="13">
        <v>274594.1</v>
      </c>
    </row>
    <row r="5" spans="1:4" ht="15.75">
      <c r="A5" s="11"/>
      <c r="B5" s="13"/>
      <c r="C5" s="13"/>
      <c r="D5" s="13"/>
    </row>
    <row r="6" spans="1:4" ht="15.75">
      <c r="A6" s="14" t="s">
        <v>170</v>
      </c>
      <c r="B6" s="13"/>
      <c r="C6" s="13"/>
      <c r="D6" s="13">
        <f>SUM(D3:D4)</f>
        <v>13552455.81</v>
      </c>
    </row>
    <row r="7" spans="1:4" ht="15.75">
      <c r="A7" s="11"/>
      <c r="B7" s="13"/>
      <c r="C7" s="13"/>
      <c r="D7" s="13"/>
    </row>
    <row r="8" spans="1:4" ht="15.75">
      <c r="A8" s="14" t="s">
        <v>19</v>
      </c>
      <c r="B8" s="13"/>
      <c r="C8" s="13">
        <f>+'[1][202324-1155.Paper2Summative[2].xls/].xls].xls].xls]SCHED A'!D13</f>
        <v>275000</v>
      </c>
      <c r="D8" s="13"/>
    </row>
    <row r="9" spans="1:8" ht="15.75">
      <c r="A9" s="14"/>
      <c r="B9" s="13"/>
      <c r="C9" s="13"/>
      <c r="D9" s="13"/>
      <c r="G9" s="166"/>
      <c r="H9" s="166"/>
    </row>
    <row r="10" spans="1:4" ht="15.75">
      <c r="A10" s="14" t="s">
        <v>21</v>
      </c>
      <c r="B10" s="13"/>
      <c r="C10" s="13">
        <f>+'[1][202324-1155.Paper2Summative[2].xls/].xls].xls].xls]FREE'!E37</f>
        <v>26000</v>
      </c>
      <c r="D10" s="13"/>
    </row>
    <row r="11" spans="1:4" ht="15.75">
      <c r="A11" s="14"/>
      <c r="B11" s="13"/>
      <c r="C11" s="13"/>
      <c r="D11" s="13"/>
    </row>
    <row r="12" spans="1:4" ht="15.75">
      <c r="A12" s="14" t="s">
        <v>22</v>
      </c>
      <c r="B12" s="13"/>
      <c r="C12" s="13">
        <f>+'[1][202324-1155.Paper2Summative[2].xls/].xls].xls].xls]FREE'!E54</f>
        <v>150</v>
      </c>
      <c r="D12" s="13"/>
    </row>
    <row r="13" spans="1:4" ht="15.75">
      <c r="A13" s="14"/>
      <c r="B13" s="13"/>
      <c r="C13" s="13"/>
      <c r="D13" s="13"/>
    </row>
    <row r="14" spans="1:4" ht="15.75">
      <c r="A14" s="14" t="s">
        <v>98</v>
      </c>
      <c r="B14" s="13"/>
      <c r="C14" s="13"/>
      <c r="D14" s="13"/>
    </row>
    <row r="15" spans="1:4" ht="15.75">
      <c r="A15" s="11" t="s">
        <v>171</v>
      </c>
      <c r="B15" s="13"/>
      <c r="C15" s="13"/>
      <c r="D15" s="13"/>
    </row>
    <row r="16" spans="1:4" ht="15.75">
      <c r="A16" s="11" t="s">
        <v>96</v>
      </c>
      <c r="B16" s="16">
        <v>42729.37</v>
      </c>
      <c r="C16" s="13"/>
      <c r="D16" s="13"/>
    </row>
    <row r="17" spans="1:4" ht="15.75">
      <c r="A17" s="11" t="s">
        <v>172</v>
      </c>
      <c r="B17" s="16">
        <v>1087036.68</v>
      </c>
      <c r="C17" s="13"/>
      <c r="D17" s="13"/>
    </row>
    <row r="18" spans="1:4" ht="15.75">
      <c r="A18" s="11" t="s">
        <v>173</v>
      </c>
      <c r="B18" s="16">
        <v>395068.39</v>
      </c>
      <c r="C18" s="13"/>
      <c r="D18" s="13"/>
    </row>
    <row r="19" spans="1:4" ht="15.75">
      <c r="A19" s="11" t="s">
        <v>174</v>
      </c>
      <c r="B19" s="16">
        <v>132539.52</v>
      </c>
      <c r="C19" s="13">
        <f>SUM(B16:B19)</f>
        <v>1657373.96</v>
      </c>
      <c r="D19" s="13"/>
    </row>
    <row r="20" spans="1:4" ht="15.75">
      <c r="A20" s="14"/>
      <c r="B20" s="13"/>
      <c r="C20" s="13"/>
      <c r="D20" s="13"/>
    </row>
    <row r="21" spans="1:4" ht="15.75">
      <c r="A21" s="14" t="s">
        <v>175</v>
      </c>
      <c r="B21" s="13"/>
      <c r="C21" s="13"/>
      <c r="D21" s="13"/>
    </row>
    <row r="22" spans="1:4" ht="27.75" customHeight="1">
      <c r="A22" s="11" t="s">
        <v>176</v>
      </c>
      <c r="B22" s="13">
        <f>+'[1][202324-1155.Paper2Summative[2].xls/].xls].xls].xls]FREE'!F50</f>
        <v>37.82</v>
      </c>
      <c r="C22" s="13"/>
      <c r="D22" s="13"/>
    </row>
    <row r="23" spans="1:4" ht="15.75">
      <c r="A23" s="11" t="s">
        <v>177</v>
      </c>
      <c r="B23" s="13">
        <f>+'[1][202324-1155.Paper2Summative[2].xls/].xls].xls].xls]FREE'!E66</f>
        <v>895.65</v>
      </c>
      <c r="C23" s="13"/>
      <c r="D23" s="13"/>
    </row>
    <row r="24" spans="1:4" ht="15.75">
      <c r="A24" s="11"/>
      <c r="B24" s="13"/>
      <c r="C24" s="13"/>
      <c r="D24" s="13"/>
    </row>
    <row r="25" spans="1:4" ht="15.75">
      <c r="A25" s="14" t="s">
        <v>188</v>
      </c>
      <c r="B25" s="13">
        <f>+B23*15%</f>
        <v>134.3475</v>
      </c>
      <c r="C25" s="13">
        <f>+B23+B25</f>
        <v>1029.9975</v>
      </c>
      <c r="D25" s="13"/>
    </row>
    <row r="26" spans="1:4" ht="15.75">
      <c r="A26" s="11"/>
      <c r="B26" s="13"/>
      <c r="C26" s="13"/>
      <c r="D26" s="13"/>
    </row>
    <row r="27" spans="1:4" ht="15.75">
      <c r="A27" s="14" t="s">
        <v>18</v>
      </c>
      <c r="B27" s="13"/>
      <c r="C27" s="13"/>
      <c r="D27" s="13"/>
    </row>
    <row r="28" spans="1:4" ht="15.75">
      <c r="A28" s="11" t="s">
        <v>96</v>
      </c>
      <c r="B28" s="13">
        <f>+'[1][202324-1155.Paper2Summative[2].xls/].xls].xls].xls]FREE'!E83</f>
        <v>47613.846665217396</v>
      </c>
      <c r="C28" s="13"/>
      <c r="D28" s="13"/>
    </row>
    <row r="29" spans="1:4" ht="15.75">
      <c r="A29" s="11" t="s">
        <v>178</v>
      </c>
      <c r="B29" s="13">
        <f>+'[1][202324-1155.Paper2Summative[2].xls/].xls].xls].xls]EEA1'!E36</f>
        <v>267658.6956521739</v>
      </c>
      <c r="C29" s="13"/>
      <c r="D29" s="13"/>
    </row>
    <row r="30" spans="1:11" s="67" customFormat="1" ht="15.75">
      <c r="A30" s="11" t="s">
        <v>179</v>
      </c>
      <c r="B30" s="13">
        <f>+'[1][202324-1155.Paper2Summative[2].xls/].xls].xls].xls]EEA2'!E35</f>
        <v>343152.17391304346</v>
      </c>
      <c r="C30" s="13"/>
      <c r="D30" s="13"/>
      <c r="E30" s="78"/>
      <c r="G30" s="78"/>
      <c r="H30" s="78"/>
      <c r="I30" s="25"/>
      <c r="J30" s="25"/>
      <c r="K30" s="25"/>
    </row>
    <row r="31" spans="1:4" ht="15.75">
      <c r="A31" s="11" t="s">
        <v>180</v>
      </c>
      <c r="B31" s="13">
        <f>+'[1][202324-1155.Paper2Summative[2].xls/].xls].xls].xls]EEA3'!E31</f>
        <v>112750</v>
      </c>
      <c r="C31" s="13"/>
      <c r="D31" s="13"/>
    </row>
    <row r="32" spans="1:4" ht="15.75">
      <c r="A32" s="11"/>
      <c r="B32" s="13">
        <f>SUM(B28:B31)</f>
        <v>771174.7162304347</v>
      </c>
      <c r="C32" s="13"/>
      <c r="D32" s="13"/>
    </row>
    <row r="33" spans="1:4" ht="15.75">
      <c r="A33" s="14" t="s">
        <v>189</v>
      </c>
      <c r="B33" s="13">
        <f>+B32*15%</f>
        <v>115676.2074345652</v>
      </c>
      <c r="C33" s="13">
        <f>SUM(B32:B33)</f>
        <v>886850.9236649999</v>
      </c>
      <c r="D33" s="13"/>
    </row>
    <row r="34" spans="1:4" ht="15.75">
      <c r="A34" s="11"/>
      <c r="B34" s="13"/>
      <c r="C34" s="13"/>
      <c r="D34" s="13"/>
    </row>
    <row r="35" spans="1:4" ht="15.75">
      <c r="A35" s="14"/>
      <c r="B35" s="13"/>
      <c r="C35" s="13"/>
      <c r="D35" s="13"/>
    </row>
    <row r="36" spans="1:4" ht="15.75">
      <c r="A36" s="14" t="s">
        <v>181</v>
      </c>
      <c r="B36" s="13"/>
      <c r="C36" s="13"/>
      <c r="D36" s="13"/>
    </row>
    <row r="37" spans="1:4" ht="15.75">
      <c r="A37" s="14" t="s">
        <v>190</v>
      </c>
      <c r="B37" s="13"/>
      <c r="C37" s="13"/>
      <c r="D37" s="13"/>
    </row>
    <row r="38" spans="1:4" ht="15.75">
      <c r="A38" s="14" t="s">
        <v>182</v>
      </c>
      <c r="B38" s="13"/>
      <c r="C38" s="13"/>
      <c r="D38" s="13"/>
    </row>
    <row r="39" spans="1:4" ht="15.75">
      <c r="A39" s="11" t="s">
        <v>183</v>
      </c>
      <c r="B39" s="13"/>
      <c r="C39" s="15">
        <v>6990685.78</v>
      </c>
      <c r="D39" s="13"/>
    </row>
    <row r="40" spans="1:4" ht="15.75">
      <c r="A40" s="11"/>
      <c r="B40" s="13"/>
      <c r="C40" s="13"/>
      <c r="D40" s="13"/>
    </row>
    <row r="41" spans="1:4" ht="15.75">
      <c r="A41" s="11" t="s">
        <v>184</v>
      </c>
      <c r="B41" s="13"/>
      <c r="C41" s="15">
        <v>2568667.63</v>
      </c>
      <c r="D41" s="13"/>
    </row>
    <row r="42" spans="1:4" ht="15.75">
      <c r="A42" s="11"/>
      <c r="B42" s="13"/>
      <c r="C42" s="13"/>
      <c r="D42" s="13"/>
    </row>
    <row r="43" spans="1:4" ht="15.75">
      <c r="A43" s="11" t="s">
        <v>185</v>
      </c>
      <c r="B43" s="13"/>
      <c r="C43" s="15">
        <v>878839.11</v>
      </c>
      <c r="D43" s="13"/>
    </row>
    <row r="44" spans="1:4" ht="15.75">
      <c r="A44" s="14"/>
      <c r="B44" s="13"/>
      <c r="C44" s="13"/>
      <c r="D44" s="13"/>
    </row>
    <row r="45" spans="1:4" ht="15.75">
      <c r="A45" s="14" t="s">
        <v>186</v>
      </c>
      <c r="B45" s="13"/>
      <c r="C45" s="13"/>
      <c r="D45" s="13"/>
    </row>
    <row r="46" spans="1:4" ht="15.75">
      <c r="A46" s="11" t="s">
        <v>192</v>
      </c>
      <c r="B46" s="13"/>
      <c r="C46" s="13">
        <v>16000</v>
      </c>
      <c r="D46" s="13"/>
    </row>
    <row r="47" spans="1:4" ht="15.75">
      <c r="A47" s="11" t="s">
        <v>193</v>
      </c>
      <c r="B47" s="13"/>
      <c r="C47" s="13">
        <v>9000</v>
      </c>
      <c r="D47" s="13"/>
    </row>
    <row r="48" spans="1:4" ht="15.75">
      <c r="A48" s="11" t="s">
        <v>187</v>
      </c>
      <c r="B48" s="13"/>
      <c r="C48" s="13">
        <f>+'[1][202324-1155.Paper2Summative[2].xls/].xls].xls].xls]FREE'!E94+'[1][202324-1155.Paper2Summative[2].xls/].xls].xls].xls]FREE'!E95</f>
        <v>137186.64</v>
      </c>
      <c r="D48" s="13"/>
    </row>
    <row r="49" spans="1:4" ht="15.75">
      <c r="A49" s="11"/>
      <c r="B49" s="13"/>
      <c r="C49" s="13"/>
      <c r="D49" s="13"/>
    </row>
    <row r="50" spans="1:4" ht="15.75">
      <c r="A50" s="81" t="s">
        <v>228</v>
      </c>
      <c r="B50" s="13"/>
      <c r="C50" s="15">
        <v>115254.78</v>
      </c>
      <c r="D50" s="13"/>
    </row>
    <row r="51" spans="1:4" ht="15.75">
      <c r="A51" s="11"/>
      <c r="B51" s="13"/>
      <c r="C51" s="13"/>
      <c r="D51" s="13"/>
    </row>
    <row r="52" spans="1:4" ht="15.75">
      <c r="A52" s="11"/>
      <c r="B52" s="13"/>
      <c r="C52" s="13"/>
      <c r="D52" s="13"/>
    </row>
    <row r="53" spans="1:4" ht="15.75">
      <c r="A53" s="11"/>
      <c r="B53" s="13"/>
      <c r="C53" s="19">
        <f>SUM(C5:C50)</f>
        <v>13562038.821164997</v>
      </c>
      <c r="D53" s="19">
        <f>SUM(D6:D50)</f>
        <v>13552455.81</v>
      </c>
    </row>
  </sheetData>
  <sheetProtection/>
  <mergeCells count="2">
    <mergeCell ref="A1:D1"/>
    <mergeCell ref="A2:D2"/>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74"/>
  <sheetViews>
    <sheetView zoomScalePageLayoutView="0" workbookViewId="0" topLeftCell="A6">
      <selection activeCell="I1" sqref="I1"/>
    </sheetView>
  </sheetViews>
  <sheetFormatPr defaultColWidth="6.8515625" defaultRowHeight="12.75"/>
  <cols>
    <col min="1" max="1" width="7.28125" style="25" bestFit="1" customWidth="1"/>
    <col min="2" max="2" width="22.8515625" style="25" bestFit="1" customWidth="1"/>
    <col min="3" max="3" width="21.00390625" style="25" bestFit="1" customWidth="1"/>
    <col min="4" max="5" width="15.8515625" style="25" bestFit="1" customWidth="1"/>
    <col min="6" max="6" width="15.28125" style="25" bestFit="1" customWidth="1"/>
    <col min="7" max="7" width="15.8515625" style="25" bestFit="1" customWidth="1"/>
    <col min="8" max="8" width="16.421875" style="188" bestFit="1" customWidth="1"/>
    <col min="9" max="9" width="14.8515625" style="25" bestFit="1" customWidth="1"/>
    <col min="10" max="16384" width="6.8515625" style="25" customWidth="1"/>
  </cols>
  <sheetData>
    <row r="1" spans="1:9" ht="15.75">
      <c r="A1" s="167" t="str">
        <f>('[2][202324-1155.Paper2Summative[5].xls/].xls].xls].xls]VOORBL'!A20)</f>
        <v>VALLEY GROVE FARMS (PTY) LTD (IN LIQUIDATION)</v>
      </c>
      <c r="B1" s="167"/>
      <c r="C1" s="167"/>
      <c r="D1" s="167"/>
      <c r="E1" s="167"/>
      <c r="F1" s="167"/>
      <c r="G1" s="167"/>
      <c r="H1" s="167"/>
      <c r="I1" s="173"/>
    </row>
    <row r="2" spans="1:9" ht="15.75">
      <c r="A2" s="167" t="s">
        <v>194</v>
      </c>
      <c r="B2" s="167"/>
      <c r="C2" s="167"/>
      <c r="D2" s="167"/>
      <c r="E2" s="167"/>
      <c r="F2" s="167"/>
      <c r="G2" s="167"/>
      <c r="H2" s="167"/>
      <c r="I2" s="174"/>
    </row>
    <row r="3" spans="1:9" ht="15.75">
      <c r="A3" s="11"/>
      <c r="B3" s="11"/>
      <c r="C3" s="11"/>
      <c r="D3" s="11"/>
      <c r="E3" s="11"/>
      <c r="F3" s="11"/>
      <c r="G3" s="11"/>
      <c r="H3" s="81"/>
      <c r="I3" s="11"/>
    </row>
    <row r="4" spans="1:9" ht="15.75">
      <c r="A4" s="11"/>
      <c r="B4" s="11"/>
      <c r="C4" s="11"/>
      <c r="D4" s="11"/>
      <c r="E4" s="175" t="s">
        <v>6</v>
      </c>
      <c r="F4" s="175"/>
      <c r="G4" s="175" t="s">
        <v>7</v>
      </c>
      <c r="H4" s="175"/>
      <c r="I4" s="11"/>
    </row>
    <row r="5" spans="1:9" ht="15.75">
      <c r="A5" s="176" t="s">
        <v>8</v>
      </c>
      <c r="B5" s="176" t="s">
        <v>9</v>
      </c>
      <c r="C5" s="176" t="s">
        <v>10</v>
      </c>
      <c r="D5" s="176" t="s">
        <v>11</v>
      </c>
      <c r="E5" s="176" t="s">
        <v>12</v>
      </c>
      <c r="F5" s="176" t="s">
        <v>13</v>
      </c>
      <c r="G5" s="176" t="s">
        <v>12</v>
      </c>
      <c r="H5" s="177" t="s">
        <v>13</v>
      </c>
      <c r="I5" s="176" t="s">
        <v>14</v>
      </c>
    </row>
    <row r="6" spans="1:9" ht="15.75">
      <c r="A6" s="176" t="s">
        <v>3</v>
      </c>
      <c r="B6" s="176" t="s">
        <v>15</v>
      </c>
      <c r="C6" s="176" t="s">
        <v>6</v>
      </c>
      <c r="D6" s="176" t="s">
        <v>8</v>
      </c>
      <c r="E6" s="176" t="s">
        <v>16</v>
      </c>
      <c r="F6" s="176"/>
      <c r="G6" s="176" t="s">
        <v>16</v>
      </c>
      <c r="H6" s="178" t="s">
        <v>227</v>
      </c>
      <c r="I6" s="176"/>
    </row>
    <row r="7" spans="1:9" ht="15.75">
      <c r="A7" s="11"/>
      <c r="B7" s="11"/>
      <c r="C7" s="11"/>
      <c r="D7" s="11"/>
      <c r="E7" s="11"/>
      <c r="F7" s="11"/>
      <c r="G7" s="11"/>
      <c r="H7" s="81"/>
      <c r="I7" s="11"/>
    </row>
    <row r="8" spans="1:9" ht="15.75">
      <c r="A8" s="179">
        <v>1</v>
      </c>
      <c r="B8" s="11" t="s">
        <v>195</v>
      </c>
      <c r="C8" s="11" t="s">
        <v>196</v>
      </c>
      <c r="D8" s="13"/>
      <c r="E8" s="13"/>
      <c r="F8" s="13"/>
      <c r="G8" s="13"/>
      <c r="H8" s="180"/>
      <c r="I8" s="13"/>
    </row>
    <row r="9" spans="1:9" ht="15.75">
      <c r="A9" s="179"/>
      <c r="B9" s="11"/>
      <c r="C9" s="11" t="s">
        <v>197</v>
      </c>
      <c r="D9" s="13"/>
      <c r="E9" s="13"/>
      <c r="F9" s="13"/>
      <c r="G9" s="13"/>
      <c r="H9" s="180"/>
      <c r="I9" s="13"/>
    </row>
    <row r="10" spans="1:9" ht="15.75">
      <c r="A10" s="179"/>
      <c r="B10" s="11"/>
      <c r="C10" s="11" t="s">
        <v>198</v>
      </c>
      <c r="D10" s="13">
        <v>8946765.32</v>
      </c>
      <c r="E10" s="13">
        <f>+D10</f>
        <v>8946765.32</v>
      </c>
      <c r="F10" s="17" t="s">
        <v>224</v>
      </c>
      <c r="G10" s="13">
        <v>6990685.78</v>
      </c>
      <c r="H10" s="180"/>
      <c r="I10" s="13"/>
    </row>
    <row r="11" spans="1:9" ht="15.75">
      <c r="A11" s="179"/>
      <c r="B11" s="11"/>
      <c r="C11" s="11"/>
      <c r="D11" s="13"/>
      <c r="E11" s="13"/>
      <c r="F11" s="17"/>
      <c r="G11" s="13"/>
      <c r="H11" s="180"/>
      <c r="I11" s="13"/>
    </row>
    <row r="12" spans="1:9" ht="15.75">
      <c r="A12" s="179"/>
      <c r="B12" s="11"/>
      <c r="C12" s="11"/>
      <c r="D12" s="13"/>
      <c r="E12" s="13"/>
      <c r="F12" s="13"/>
      <c r="G12" s="13"/>
      <c r="H12" s="180"/>
      <c r="I12" s="13"/>
    </row>
    <row r="13" spans="1:9" ht="15.75">
      <c r="A13" s="179">
        <v>2</v>
      </c>
      <c r="B13" s="11" t="s">
        <v>199</v>
      </c>
      <c r="C13" s="11" t="s">
        <v>200</v>
      </c>
      <c r="D13" s="13"/>
      <c r="E13" s="13"/>
      <c r="F13" s="13"/>
      <c r="G13" s="13"/>
      <c r="H13" s="180"/>
      <c r="I13" s="13"/>
    </row>
    <row r="14" spans="1:9" ht="15.75">
      <c r="A14" s="179"/>
      <c r="B14" s="11"/>
      <c r="C14" s="11" t="s">
        <v>201</v>
      </c>
      <c r="D14" s="13"/>
      <c r="E14" s="13"/>
      <c r="F14" s="17" t="s">
        <v>202</v>
      </c>
      <c r="G14" s="13"/>
      <c r="H14" s="180"/>
      <c r="I14" s="13"/>
    </row>
    <row r="15" spans="1:9" ht="15.75">
      <c r="A15" s="179"/>
      <c r="B15" s="11"/>
      <c r="C15" s="11" t="s">
        <v>203</v>
      </c>
      <c r="D15" s="13">
        <v>3203046.89</v>
      </c>
      <c r="E15" s="13">
        <f>+D15</f>
        <v>3203046.89</v>
      </c>
      <c r="F15" s="13">
        <f>+E15-G15</f>
        <v>634379.2600000002</v>
      </c>
      <c r="G15" s="13">
        <v>2568667.63</v>
      </c>
      <c r="H15" s="180">
        <f>+$H$54/$F$54*F15</f>
        <v>58460.78382835495</v>
      </c>
      <c r="I15" s="13">
        <f>+E15-G15-H15</f>
        <v>575918.4761716453</v>
      </c>
    </row>
    <row r="16" spans="1:9" ht="15.75">
      <c r="A16" s="179"/>
      <c r="B16" s="11"/>
      <c r="C16" s="11"/>
      <c r="D16" s="13"/>
      <c r="E16" s="13"/>
      <c r="F16" s="13"/>
      <c r="G16" s="13"/>
      <c r="H16" s="180"/>
      <c r="I16" s="13"/>
    </row>
    <row r="17" spans="1:9" ht="15.75">
      <c r="A17" s="179"/>
      <c r="B17" s="11"/>
      <c r="C17" s="11"/>
      <c r="D17" s="13"/>
      <c r="E17" s="13"/>
      <c r="F17" s="13"/>
      <c r="G17" s="13"/>
      <c r="H17" s="180"/>
      <c r="I17" s="13"/>
    </row>
    <row r="18" spans="1:11" ht="15.75">
      <c r="A18" s="179">
        <v>3</v>
      </c>
      <c r="B18" s="11" t="s">
        <v>204</v>
      </c>
      <c r="C18" s="11" t="s">
        <v>205</v>
      </c>
      <c r="D18" s="13">
        <v>17410.61</v>
      </c>
      <c r="E18" s="13"/>
      <c r="F18" s="13">
        <f>+D18</f>
        <v>17410.61</v>
      </c>
      <c r="G18" s="13"/>
      <c r="H18" s="180">
        <f>+$H$54/$F$54*F18</f>
        <v>1604.4627744132029</v>
      </c>
      <c r="I18" s="13">
        <f>+F18-H18</f>
        <v>15806.147225586798</v>
      </c>
      <c r="K18" s="181"/>
    </row>
    <row r="19" spans="1:9" ht="15.75">
      <c r="A19" s="179"/>
      <c r="B19" s="11"/>
      <c r="C19" s="11"/>
      <c r="D19" s="13"/>
      <c r="E19" s="13"/>
      <c r="F19" s="13"/>
      <c r="G19" s="13"/>
      <c r="H19" s="180"/>
      <c r="I19" s="13"/>
    </row>
    <row r="20" spans="1:9" ht="15.75">
      <c r="A20" s="179">
        <v>4</v>
      </c>
      <c r="B20" s="11" t="s">
        <v>206</v>
      </c>
      <c r="C20" s="11" t="s">
        <v>207</v>
      </c>
      <c r="D20" s="13"/>
      <c r="E20" s="13"/>
      <c r="F20" s="13"/>
      <c r="G20" s="13"/>
      <c r="H20" s="180"/>
      <c r="I20" s="13"/>
    </row>
    <row r="21" spans="1:9" ht="15.75">
      <c r="A21" s="179"/>
      <c r="B21" s="11"/>
      <c r="C21" s="11" t="s">
        <v>208</v>
      </c>
      <c r="D21" s="13"/>
      <c r="E21" s="13"/>
      <c r="F21" s="13"/>
      <c r="G21" s="13"/>
      <c r="H21" s="180"/>
      <c r="I21" s="13"/>
    </row>
    <row r="22" spans="1:9" ht="15.75">
      <c r="A22" s="179"/>
      <c r="B22" s="11"/>
      <c r="C22" s="11" t="s">
        <v>209</v>
      </c>
      <c r="D22" s="13"/>
      <c r="E22" s="13"/>
      <c r="F22" s="17" t="s">
        <v>202</v>
      </c>
      <c r="G22" s="13"/>
      <c r="H22" s="180"/>
      <c r="I22" s="13"/>
    </row>
    <row r="23" spans="1:9" ht="15.75">
      <c r="A23" s="179"/>
      <c r="B23" s="11"/>
      <c r="C23" s="11" t="s">
        <v>210</v>
      </c>
      <c r="D23" s="13">
        <v>1261052.55</v>
      </c>
      <c r="E23" s="13">
        <f>+D23</f>
        <v>1261052.55</v>
      </c>
      <c r="F23" s="13">
        <f>+E23-G23</f>
        <v>382213.44000000006</v>
      </c>
      <c r="G23" s="13">
        <v>878839.11</v>
      </c>
      <c r="H23" s="180">
        <f>+$H$54/$F$54*F23</f>
        <v>35222.61634488478</v>
      </c>
      <c r="I23" s="13">
        <f>+E23-G23-H23</f>
        <v>346990.82365511527</v>
      </c>
    </row>
    <row r="24" spans="1:9" ht="15.75">
      <c r="A24" s="179"/>
      <c r="B24" s="11"/>
      <c r="C24" s="11"/>
      <c r="D24" s="13"/>
      <c r="E24" s="13"/>
      <c r="F24" s="13"/>
      <c r="G24" s="13"/>
      <c r="H24" s="180"/>
      <c r="I24" s="13"/>
    </row>
    <row r="25" spans="1:9" ht="15.75">
      <c r="A25" s="179"/>
      <c r="B25" s="11"/>
      <c r="C25" s="11"/>
      <c r="D25" s="13"/>
      <c r="E25" s="13"/>
      <c r="F25" s="13"/>
      <c r="G25" s="13"/>
      <c r="H25" s="180"/>
      <c r="I25" s="13"/>
    </row>
    <row r="26" spans="1:9" ht="15.75">
      <c r="A26" s="179">
        <v>5</v>
      </c>
      <c r="B26" s="11" t="s">
        <v>98</v>
      </c>
      <c r="C26" s="11" t="s">
        <v>101</v>
      </c>
      <c r="D26" s="13">
        <v>119345.02</v>
      </c>
      <c r="E26" s="13"/>
      <c r="F26" s="13"/>
      <c r="G26" s="13"/>
      <c r="H26" s="180"/>
      <c r="I26" s="13"/>
    </row>
    <row r="27" spans="1:9" ht="15.75">
      <c r="A27" s="179"/>
      <c r="B27" s="11"/>
      <c r="C27" s="11" t="s">
        <v>211</v>
      </c>
      <c r="D27" s="13">
        <v>17841.62</v>
      </c>
      <c r="E27" s="13">
        <f>SUM(D26:D27)</f>
        <v>137186.64</v>
      </c>
      <c r="F27" s="13"/>
      <c r="G27" s="13">
        <f>+'[2][202324-1155.Paper2Summative[5].xls/].xls].xls].xls]RECON'!C48</f>
        <v>137186.64</v>
      </c>
      <c r="H27" s="180"/>
      <c r="I27" s="13"/>
    </row>
    <row r="28" spans="1:9" ht="15.75">
      <c r="A28" s="179"/>
      <c r="B28" s="11"/>
      <c r="C28" s="11"/>
      <c r="D28" s="13"/>
      <c r="E28" s="13"/>
      <c r="F28" s="13"/>
      <c r="G28" s="13"/>
      <c r="H28" s="180"/>
      <c r="I28" s="13"/>
    </row>
    <row r="29" spans="1:9" ht="15.75">
      <c r="A29" s="179">
        <v>6</v>
      </c>
      <c r="B29" s="11" t="s">
        <v>212</v>
      </c>
      <c r="C29" s="11" t="s">
        <v>213</v>
      </c>
      <c r="D29" s="13">
        <v>3668.29</v>
      </c>
      <c r="E29" s="13"/>
      <c r="F29" s="13">
        <f>+D29</f>
        <v>3668.29</v>
      </c>
      <c r="G29" s="13"/>
      <c r="H29" s="180">
        <f>+$H$54/$F$54*F29</f>
        <v>338.0487387146233</v>
      </c>
      <c r="I29" s="13">
        <f>+F29-H29</f>
        <v>3330.241261285377</v>
      </c>
    </row>
    <row r="30" spans="1:9" ht="15.75">
      <c r="A30" s="179"/>
      <c r="B30" s="11"/>
      <c r="C30" s="11"/>
      <c r="D30" s="13"/>
      <c r="E30" s="13"/>
      <c r="F30" s="13"/>
      <c r="G30" s="13"/>
      <c r="H30" s="180"/>
      <c r="I30" s="13"/>
    </row>
    <row r="31" spans="1:9" ht="15.75">
      <c r="A31" s="179">
        <v>7</v>
      </c>
      <c r="B31" s="11" t="s">
        <v>214</v>
      </c>
      <c r="C31" s="11" t="s">
        <v>215</v>
      </c>
      <c r="D31" s="13">
        <f>+(12000*4)+6000</f>
        <v>54000</v>
      </c>
      <c r="E31" s="13">
        <f>12000+4000</f>
        <v>16000</v>
      </c>
      <c r="F31" s="13">
        <f>+D31-E31</f>
        <v>38000</v>
      </c>
      <c r="G31" s="13">
        <f>+'[2][202324-1155.Paper2Summative[5].xls/].xls].xls].xls]FREE'!E92</f>
        <v>16000</v>
      </c>
      <c r="H31" s="180">
        <f>+$H$54/$F$54*F31</f>
        <v>3501.863830601094</v>
      </c>
      <c r="I31" s="13">
        <f>+D31-G31-H31</f>
        <v>34498.13616939891</v>
      </c>
    </row>
    <row r="32" spans="1:9" ht="15.75">
      <c r="A32" s="179"/>
      <c r="B32" s="11"/>
      <c r="C32" s="11" t="s">
        <v>216</v>
      </c>
      <c r="D32" s="13"/>
      <c r="E32" s="13"/>
      <c r="F32" s="13"/>
      <c r="G32" s="13"/>
      <c r="H32" s="180"/>
      <c r="I32" s="13"/>
    </row>
    <row r="33" spans="1:9" ht="15.75">
      <c r="A33" s="179"/>
      <c r="B33" s="11"/>
      <c r="C33" s="11"/>
      <c r="D33" s="13"/>
      <c r="E33" s="13"/>
      <c r="F33" s="13"/>
      <c r="G33" s="13"/>
      <c r="H33" s="180"/>
      <c r="I33" s="13"/>
    </row>
    <row r="34" spans="1:9" ht="15.75">
      <c r="A34" s="179">
        <v>8</v>
      </c>
      <c r="B34" s="11" t="s">
        <v>217</v>
      </c>
      <c r="C34" s="11" t="s">
        <v>215</v>
      </c>
      <c r="D34" s="13">
        <v>100000</v>
      </c>
      <c r="E34" s="13"/>
      <c r="F34" s="13">
        <f>+D34</f>
        <v>100000</v>
      </c>
      <c r="G34" s="13"/>
      <c r="H34" s="180">
        <f>+$H$54/$F$54*F34</f>
        <v>9215.431133160773</v>
      </c>
      <c r="I34" s="13">
        <f>+D34-H34</f>
        <v>90784.56886683922</v>
      </c>
    </row>
    <row r="35" spans="1:9" ht="15.75">
      <c r="A35" s="179"/>
      <c r="B35" s="11"/>
      <c r="C35" s="11" t="s">
        <v>218</v>
      </c>
      <c r="D35" s="13"/>
      <c r="E35" s="13"/>
      <c r="F35" s="13"/>
      <c r="G35" s="13"/>
      <c r="H35" s="180"/>
      <c r="I35" s="13"/>
    </row>
    <row r="36" spans="1:9" ht="15.75">
      <c r="A36" s="179"/>
      <c r="B36" s="11"/>
      <c r="C36" s="11" t="s">
        <v>219</v>
      </c>
      <c r="D36" s="13"/>
      <c r="E36" s="13"/>
      <c r="F36" s="13"/>
      <c r="G36" s="13"/>
      <c r="H36" s="180"/>
      <c r="I36" s="13"/>
    </row>
    <row r="37" spans="1:9" ht="15.75">
      <c r="A37" s="179"/>
      <c r="B37" s="11" t="s">
        <v>20</v>
      </c>
      <c r="C37" s="11"/>
      <c r="D37" s="13">
        <f>SUM(D8:D35)</f>
        <v>13723130.299999999</v>
      </c>
      <c r="E37" s="13">
        <f>SUM(E8:E35)</f>
        <v>13564051.400000002</v>
      </c>
      <c r="F37" s="13">
        <f>SUM(F8:F35)</f>
        <v>1175671.6000000003</v>
      </c>
      <c r="G37" s="13">
        <f>SUM(G7:G34)</f>
        <v>10591379.16</v>
      </c>
      <c r="H37" s="180">
        <f>SUM(H9:H35)</f>
        <v>108343.20665012943</v>
      </c>
      <c r="I37" s="13">
        <f>SUM(I9:I35)</f>
        <v>1067328.393349871</v>
      </c>
    </row>
    <row r="38" spans="1:9" ht="15.75">
      <c r="A38" s="167" t="str">
        <f>+A1</f>
        <v>VALLEY GROVE FARMS (PTY) LTD (IN LIQUIDATION)</v>
      </c>
      <c r="B38" s="167"/>
      <c r="C38" s="167"/>
      <c r="D38" s="167"/>
      <c r="E38" s="167"/>
      <c r="F38" s="167"/>
      <c r="G38" s="167"/>
      <c r="H38" s="167"/>
      <c r="I38" s="167"/>
    </row>
    <row r="39" spans="1:9" ht="15.75">
      <c r="A39" s="167" t="s">
        <v>194</v>
      </c>
      <c r="B39" s="167"/>
      <c r="C39" s="167"/>
      <c r="D39" s="167"/>
      <c r="E39" s="167"/>
      <c r="F39" s="167"/>
      <c r="G39" s="167"/>
      <c r="H39" s="167"/>
      <c r="I39" s="167"/>
    </row>
    <row r="40" spans="1:9" ht="15.75">
      <c r="A40" s="11"/>
      <c r="B40" s="11"/>
      <c r="C40" s="11"/>
      <c r="D40" s="11"/>
      <c r="E40" s="11"/>
      <c r="F40" s="11"/>
      <c r="G40" s="11"/>
      <c r="H40" s="81"/>
      <c r="I40" s="11"/>
    </row>
    <row r="41" spans="1:9" ht="15.75">
      <c r="A41" s="11"/>
      <c r="B41" s="11"/>
      <c r="C41" s="11"/>
      <c r="D41" s="11"/>
      <c r="E41" s="175" t="s">
        <v>6</v>
      </c>
      <c r="F41" s="175"/>
      <c r="G41" s="175" t="s">
        <v>7</v>
      </c>
      <c r="H41" s="175"/>
      <c r="I41" s="11"/>
    </row>
    <row r="42" spans="1:9" ht="15.75">
      <c r="A42" s="176" t="s">
        <v>8</v>
      </c>
      <c r="B42" s="176" t="s">
        <v>9</v>
      </c>
      <c r="C42" s="176" t="s">
        <v>10</v>
      </c>
      <c r="D42" s="176" t="s">
        <v>11</v>
      </c>
      <c r="E42" s="176" t="s">
        <v>12</v>
      </c>
      <c r="F42" s="176" t="s">
        <v>13</v>
      </c>
      <c r="G42" s="176" t="s">
        <v>12</v>
      </c>
      <c r="H42" s="177" t="s">
        <v>13</v>
      </c>
      <c r="I42" s="176" t="s">
        <v>14</v>
      </c>
    </row>
    <row r="43" spans="1:9" ht="15.75">
      <c r="A43" s="176" t="s">
        <v>3</v>
      </c>
      <c r="B43" s="176" t="s">
        <v>15</v>
      </c>
      <c r="C43" s="176" t="s">
        <v>6</v>
      </c>
      <c r="D43" s="176" t="s">
        <v>8</v>
      </c>
      <c r="E43" s="176" t="s">
        <v>16</v>
      </c>
      <c r="F43" s="176"/>
      <c r="G43" s="176" t="s">
        <v>16</v>
      </c>
      <c r="H43" s="178" t="s">
        <v>227</v>
      </c>
      <c r="I43" s="176"/>
    </row>
    <row r="44" spans="1:9" ht="15.75">
      <c r="A44" s="179"/>
      <c r="B44" s="11"/>
      <c r="C44" s="11"/>
      <c r="D44" s="182"/>
      <c r="E44" s="182"/>
      <c r="F44" s="182"/>
      <c r="G44" s="182"/>
      <c r="H44" s="183"/>
      <c r="I44" s="182"/>
    </row>
    <row r="45" spans="1:9" ht="15.75">
      <c r="A45" s="179"/>
      <c r="B45" s="11" t="s">
        <v>220</v>
      </c>
      <c r="C45" s="11"/>
      <c r="D45" s="13">
        <f aca="true" t="shared" si="0" ref="D45:I45">+D37</f>
        <v>13723130.299999999</v>
      </c>
      <c r="E45" s="13">
        <f t="shared" si="0"/>
        <v>13564051.400000002</v>
      </c>
      <c r="F45" s="13">
        <f t="shared" si="0"/>
        <v>1175671.6000000003</v>
      </c>
      <c r="G45" s="13">
        <f t="shared" si="0"/>
        <v>10591379.16</v>
      </c>
      <c r="H45" s="180">
        <f t="shared" si="0"/>
        <v>108343.20665012943</v>
      </c>
      <c r="I45" s="13">
        <f t="shared" si="0"/>
        <v>1067328.393349871</v>
      </c>
    </row>
    <row r="46" spans="1:9" ht="15.75">
      <c r="A46" s="179"/>
      <c r="B46" s="11"/>
      <c r="C46" s="11"/>
      <c r="D46" s="13"/>
      <c r="E46" s="13"/>
      <c r="F46" s="13"/>
      <c r="G46" s="13"/>
      <c r="H46" s="180"/>
      <c r="I46" s="13"/>
    </row>
    <row r="47" spans="1:9" ht="15.75">
      <c r="A47" s="179">
        <v>9</v>
      </c>
      <c r="B47" s="11" t="s">
        <v>221</v>
      </c>
      <c r="C47" s="11" t="s">
        <v>215</v>
      </c>
      <c r="D47" s="13">
        <v>72000</v>
      </c>
      <c r="E47" s="13"/>
      <c r="F47" s="13">
        <f>+D47</f>
        <v>72000</v>
      </c>
      <c r="G47" s="13"/>
      <c r="H47" s="180">
        <f>+$H$54/$F$54*F47</f>
        <v>6635.110415875756</v>
      </c>
      <c r="I47" s="13">
        <f>+D47-H47</f>
        <v>65364.88958412424</v>
      </c>
    </row>
    <row r="48" spans="1:9" ht="15.75">
      <c r="A48" s="179"/>
      <c r="B48" s="11"/>
      <c r="C48" s="11" t="s">
        <v>218</v>
      </c>
      <c r="D48" s="13"/>
      <c r="E48" s="13"/>
      <c r="F48" s="13"/>
      <c r="G48" s="13"/>
      <c r="H48" s="180"/>
      <c r="I48" s="13"/>
    </row>
    <row r="49" spans="1:9" ht="15.75">
      <c r="A49" s="179"/>
      <c r="B49" s="11"/>
      <c r="C49" s="11" t="s">
        <v>219</v>
      </c>
      <c r="D49" s="13"/>
      <c r="E49" s="13"/>
      <c r="F49" s="13"/>
      <c r="G49" s="13"/>
      <c r="H49" s="180"/>
      <c r="I49" s="13"/>
    </row>
    <row r="50" spans="1:9" ht="15.75">
      <c r="A50" s="179"/>
      <c r="B50" s="11"/>
      <c r="C50" s="11"/>
      <c r="D50" s="13"/>
      <c r="E50" s="13"/>
      <c r="F50" s="13"/>
      <c r="G50" s="13"/>
      <c r="H50" s="180"/>
      <c r="I50" s="13"/>
    </row>
    <row r="51" spans="1:9" ht="15.75">
      <c r="A51" s="179">
        <v>10</v>
      </c>
      <c r="B51" s="11" t="s">
        <v>222</v>
      </c>
      <c r="C51" s="11" t="s">
        <v>215</v>
      </c>
      <c r="D51" s="13">
        <v>12000</v>
      </c>
      <c r="E51" s="13">
        <v>9000</v>
      </c>
      <c r="F51" s="13">
        <f>+D51-E51</f>
        <v>3000</v>
      </c>
      <c r="G51" s="13">
        <f>+'[2][202324-1155.Paper2Summative[5].xls/].xls].xls].xls]RECON'!C47</f>
        <v>9000</v>
      </c>
      <c r="H51" s="180">
        <f>+$H$54/$F$54*F51</f>
        <v>276.4629339948232</v>
      </c>
      <c r="I51" s="13">
        <f>+D51-G51-H51</f>
        <v>2723.5370660051767</v>
      </c>
    </row>
    <row r="52" spans="1:9" ht="15.75">
      <c r="A52" s="179"/>
      <c r="B52" s="11"/>
      <c r="C52" s="11"/>
      <c r="D52" s="13"/>
      <c r="E52" s="13"/>
      <c r="F52" s="13"/>
      <c r="G52" s="13"/>
      <c r="H52" s="180"/>
      <c r="I52" s="13"/>
    </row>
    <row r="53" spans="1:9" ht="15.75">
      <c r="A53" s="179"/>
      <c r="B53" s="11"/>
      <c r="C53" s="11"/>
      <c r="D53" s="13"/>
      <c r="E53" s="13"/>
      <c r="F53" s="13"/>
      <c r="G53" s="13"/>
      <c r="H53" s="180"/>
      <c r="I53" s="13"/>
    </row>
    <row r="54" spans="1:9" ht="15.75">
      <c r="A54" s="179"/>
      <c r="B54" s="11"/>
      <c r="C54" s="11"/>
      <c r="D54" s="184">
        <f>SUM(D45:D52)</f>
        <v>13807130.299999999</v>
      </c>
      <c r="E54" s="184">
        <f>SUM(E45:E51)</f>
        <v>13573051.400000002</v>
      </c>
      <c r="F54" s="184">
        <f>SUM(F45:F51)</f>
        <v>1250671.6000000003</v>
      </c>
      <c r="G54" s="184">
        <f>SUM(G45:G51)</f>
        <v>10600379.16</v>
      </c>
      <c r="H54" s="184">
        <v>115254.78</v>
      </c>
      <c r="I54" s="184">
        <f>SUM(I45:I51)</f>
        <v>1135416.8200000005</v>
      </c>
    </row>
    <row r="55" spans="1:9" ht="15.75">
      <c r="A55" s="185"/>
      <c r="D55" s="78"/>
      <c r="E55" s="78"/>
      <c r="F55" s="78"/>
      <c r="G55" s="78"/>
      <c r="H55" s="186"/>
      <c r="I55" s="78"/>
    </row>
    <row r="56" spans="1:9" ht="15.75">
      <c r="A56" s="185"/>
      <c r="D56" s="78"/>
      <c r="E56" s="78"/>
      <c r="F56" s="78"/>
      <c r="G56" s="78"/>
      <c r="H56" s="186"/>
      <c r="I56" s="78"/>
    </row>
    <row r="57" spans="1:9" ht="15.75">
      <c r="A57" s="185"/>
      <c r="D57" s="78"/>
      <c r="E57" s="78"/>
      <c r="F57" s="78"/>
      <c r="G57" s="78"/>
      <c r="H57" s="186"/>
      <c r="I57" s="78"/>
    </row>
    <row r="58" spans="1:9" ht="15.75">
      <c r="A58" s="185"/>
      <c r="D58" s="78"/>
      <c r="E58" s="78"/>
      <c r="F58" s="78"/>
      <c r="G58" s="78"/>
      <c r="H58" s="186"/>
      <c r="I58" s="78"/>
    </row>
    <row r="59" spans="1:9" ht="15.75">
      <c r="A59" s="185"/>
      <c r="D59" s="78"/>
      <c r="E59" s="78"/>
      <c r="F59" s="78"/>
      <c r="G59" s="78"/>
      <c r="H59" s="186"/>
      <c r="I59" s="78"/>
    </row>
    <row r="60" spans="4:9" ht="15.75">
      <c r="D60" s="78"/>
      <c r="E60" s="78"/>
      <c r="F60" s="78"/>
      <c r="G60" s="78"/>
      <c r="H60" s="186"/>
      <c r="I60" s="78"/>
    </row>
    <row r="61" spans="4:9" ht="15.75">
      <c r="D61" s="78"/>
      <c r="E61" s="78"/>
      <c r="F61" s="78"/>
      <c r="G61" s="78"/>
      <c r="H61" s="186"/>
      <c r="I61" s="78"/>
    </row>
    <row r="62" spans="4:9" ht="15.75">
      <c r="D62" s="78"/>
      <c r="E62" s="78"/>
      <c r="F62" s="78"/>
      <c r="G62" s="78"/>
      <c r="H62" s="186"/>
      <c r="I62" s="78"/>
    </row>
    <row r="63" spans="4:9" ht="15.75">
      <c r="D63" s="78"/>
      <c r="E63" s="78"/>
      <c r="F63" s="78"/>
      <c r="G63" s="78"/>
      <c r="H63" s="186"/>
      <c r="I63" s="78"/>
    </row>
    <row r="64" spans="4:9" ht="15.75">
      <c r="D64" s="78"/>
      <c r="E64" s="78"/>
      <c r="F64" s="78"/>
      <c r="G64" s="78"/>
      <c r="H64" s="186"/>
      <c r="I64" s="78"/>
    </row>
    <row r="65" spans="4:9" ht="15.75">
      <c r="D65" s="78"/>
      <c r="E65" s="78"/>
      <c r="F65" s="78"/>
      <c r="G65" s="78"/>
      <c r="H65" s="186"/>
      <c r="I65" s="78"/>
    </row>
    <row r="66" spans="4:9" ht="15.75">
      <c r="D66" s="78"/>
      <c r="E66" s="78"/>
      <c r="F66" s="78"/>
      <c r="G66" s="78"/>
      <c r="H66" s="186"/>
      <c r="I66" s="78"/>
    </row>
    <row r="67" spans="4:9" ht="15.75">
      <c r="D67" s="78"/>
      <c r="E67" s="78"/>
      <c r="F67" s="78"/>
      <c r="G67" s="78"/>
      <c r="H67" s="186"/>
      <c r="I67" s="78"/>
    </row>
    <row r="68" spans="4:9" ht="15.75">
      <c r="D68" s="78"/>
      <c r="E68" s="78"/>
      <c r="F68" s="78"/>
      <c r="G68" s="78"/>
      <c r="H68" s="186"/>
      <c r="I68" s="78"/>
    </row>
    <row r="69" spans="4:9" ht="15.75">
      <c r="D69" s="78"/>
      <c r="E69" s="78"/>
      <c r="F69" s="78"/>
      <c r="G69" s="78"/>
      <c r="H69" s="186"/>
      <c r="I69" s="78"/>
    </row>
    <row r="70" spans="4:9" ht="15.75">
      <c r="D70" s="78"/>
      <c r="E70" s="78"/>
      <c r="F70" s="78"/>
      <c r="G70" s="78"/>
      <c r="H70" s="186"/>
      <c r="I70" s="78"/>
    </row>
    <row r="71" spans="4:9" ht="15.75">
      <c r="D71" s="78"/>
      <c r="E71" s="78"/>
      <c r="F71" s="78"/>
      <c r="G71" s="78"/>
      <c r="H71" s="186"/>
      <c r="I71" s="78"/>
    </row>
    <row r="72" spans="4:9" ht="15.75">
      <c r="D72" s="78"/>
      <c r="E72" s="78"/>
      <c r="F72" s="78"/>
      <c r="G72" s="78"/>
      <c r="H72" s="186"/>
      <c r="I72" s="78"/>
    </row>
    <row r="73" spans="4:9" ht="15.75">
      <c r="D73" s="78"/>
      <c r="E73" s="78"/>
      <c r="F73" s="78"/>
      <c r="G73" s="78"/>
      <c r="H73" s="186"/>
      <c r="I73" s="78"/>
    </row>
    <row r="74" spans="4:9" ht="15.75">
      <c r="D74" s="78"/>
      <c r="E74" s="78"/>
      <c r="F74" s="78"/>
      <c r="G74" s="78"/>
      <c r="H74" s="186"/>
      <c r="I74" s="187" t="s">
        <v>223</v>
      </c>
    </row>
  </sheetData>
  <sheetProtection/>
  <mergeCells count="8">
    <mergeCell ref="A38:I38"/>
    <mergeCell ref="A39:I39"/>
    <mergeCell ref="E41:F41"/>
    <mergeCell ref="G41:H41"/>
    <mergeCell ref="A1:H1"/>
    <mergeCell ref="A2:H2"/>
    <mergeCell ref="E4:F4"/>
    <mergeCell ref="G4:H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D47"/>
  <sheetViews>
    <sheetView zoomScalePageLayoutView="0" workbookViewId="0" topLeftCell="A14">
      <selection activeCell="H41" sqref="H41"/>
    </sheetView>
  </sheetViews>
  <sheetFormatPr defaultColWidth="8.8515625" defaultRowHeight="12.75"/>
  <cols>
    <col min="1" max="1" width="53.421875" style="100" customWidth="1"/>
    <col min="2" max="2" width="14.421875" style="99" bestFit="1" customWidth="1"/>
    <col min="3" max="3" width="17.28125" style="99" bestFit="1" customWidth="1"/>
    <col min="4" max="4" width="16.28125" style="99" customWidth="1"/>
    <col min="5" max="16384" width="8.8515625" style="10" customWidth="1"/>
  </cols>
  <sheetData>
    <row r="1" spans="1:4" ht="15.75">
      <c r="A1" s="168" t="str">
        <f>+'COVER PAGE'!A21</f>
        <v>VALLEYGROVE FARMS (PTY) LTD (IN LIQUIDATION)</v>
      </c>
      <c r="B1" s="169"/>
      <c r="C1" s="169"/>
      <c r="D1" s="170"/>
    </row>
    <row r="2" spans="1:4" ht="15.75">
      <c r="A2" s="171" t="str">
        <f>+'COVER PAGE'!A29</f>
        <v>UNDER MASTERSREF: C 329/2022</v>
      </c>
      <c r="B2" s="167"/>
      <c r="C2" s="167"/>
      <c r="D2" s="172"/>
    </row>
    <row r="3" spans="1:4" ht="15.75">
      <c r="A3" s="171" t="s">
        <v>30</v>
      </c>
      <c r="B3" s="167"/>
      <c r="C3" s="167"/>
      <c r="D3" s="172"/>
    </row>
    <row r="4" spans="1:4" ht="15.75">
      <c r="A4" s="111"/>
      <c r="B4" s="12"/>
      <c r="C4" s="13"/>
      <c r="D4" s="114"/>
    </row>
    <row r="5" spans="1:4" ht="67.5">
      <c r="A5" s="115" t="s">
        <v>110</v>
      </c>
      <c r="B5" s="13"/>
      <c r="C5" s="13"/>
      <c r="D5" s="114"/>
    </row>
    <row r="6" spans="1:4" ht="15.75">
      <c r="A6" s="111"/>
      <c r="B6" s="13"/>
      <c r="C6" s="13"/>
      <c r="D6" s="114"/>
    </row>
    <row r="7" spans="1:4" ht="15.75">
      <c r="A7" s="116"/>
      <c r="B7" s="13"/>
      <c r="C7" s="13"/>
      <c r="D7" s="114"/>
    </row>
    <row r="8" spans="1:4" ht="15.75">
      <c r="A8" s="117" t="s">
        <v>31</v>
      </c>
      <c r="B8" s="15" t="s">
        <v>32</v>
      </c>
      <c r="C8" s="15" t="s">
        <v>33</v>
      </c>
      <c r="D8" s="118" t="s">
        <v>2</v>
      </c>
    </row>
    <row r="9" spans="1:4" ht="15.75">
      <c r="A9" s="116"/>
      <c r="B9" s="13"/>
      <c r="C9" s="13"/>
      <c r="D9" s="114"/>
    </row>
    <row r="10" spans="1:4" ht="15.75">
      <c r="A10" s="116" t="s">
        <v>34</v>
      </c>
      <c r="B10" s="13"/>
      <c r="C10" s="13"/>
      <c r="D10" s="114"/>
    </row>
    <row r="11" spans="1:4" ht="51">
      <c r="A11" s="119" t="s">
        <v>35</v>
      </c>
      <c r="B11" s="13"/>
      <c r="C11" s="13"/>
      <c r="D11" s="114">
        <v>7913043.48</v>
      </c>
    </row>
    <row r="12" spans="1:4" ht="15.75">
      <c r="A12" s="111" t="s">
        <v>104</v>
      </c>
      <c r="B12" s="16">
        <v>1186956.52</v>
      </c>
      <c r="C12" s="13"/>
      <c r="D12" s="83">
        <v>1186956.52</v>
      </c>
    </row>
    <row r="13" spans="1:4" ht="15.75">
      <c r="A13" s="116"/>
      <c r="B13" s="13"/>
      <c r="C13" s="13"/>
      <c r="D13" s="118">
        <v>9100000</v>
      </c>
    </row>
    <row r="14" spans="1:4" ht="15.75">
      <c r="A14" s="116" t="s">
        <v>111</v>
      </c>
      <c r="B14" s="13"/>
      <c r="C14" s="13"/>
      <c r="D14" s="118"/>
    </row>
    <row r="15" spans="1:4" ht="51">
      <c r="A15" s="119" t="s">
        <v>105</v>
      </c>
      <c r="B15" s="13"/>
      <c r="C15" s="13">
        <v>124897.5</v>
      </c>
      <c r="D15" s="114"/>
    </row>
    <row r="16" spans="1:4" ht="15.75">
      <c r="A16" s="116"/>
      <c r="B16" s="13"/>
      <c r="C16" s="13"/>
      <c r="D16" s="114"/>
    </row>
    <row r="17" spans="1:4" ht="15.75">
      <c r="A17" s="111" t="s">
        <v>42</v>
      </c>
      <c r="B17" s="13">
        <v>55434.79</v>
      </c>
      <c r="C17" s="13">
        <v>369565.21</v>
      </c>
      <c r="D17" s="114"/>
    </row>
    <row r="18" spans="1:4" ht="15.75">
      <c r="A18" s="111"/>
      <c r="B18" s="13"/>
      <c r="C18" s="13"/>
      <c r="D18" s="114"/>
    </row>
    <row r="19" spans="1:4" ht="33.75">
      <c r="A19" s="120" t="s">
        <v>106</v>
      </c>
      <c r="B19" s="13"/>
      <c r="C19" s="13"/>
      <c r="D19" s="118">
        <v>8550102.5</v>
      </c>
    </row>
    <row r="20" spans="1:4" ht="15.75">
      <c r="A20" s="111"/>
      <c r="B20" s="13"/>
      <c r="C20" s="13"/>
      <c r="D20" s="114"/>
    </row>
    <row r="21" spans="1:4" ht="15.75">
      <c r="A21" s="116" t="s">
        <v>36</v>
      </c>
      <c r="B21" s="13"/>
      <c r="C21" s="13"/>
      <c r="D21" s="114"/>
    </row>
    <row r="22" spans="1:4" ht="15.75">
      <c r="A22" s="111" t="s">
        <v>37</v>
      </c>
      <c r="B22" s="13"/>
      <c r="C22" s="18">
        <v>175812.96</v>
      </c>
      <c r="D22" s="114"/>
    </row>
    <row r="23" spans="1:4" ht="15.75">
      <c r="A23" s="111"/>
      <c r="B23" s="13"/>
      <c r="C23" s="18"/>
      <c r="D23" s="114"/>
    </row>
    <row r="24" spans="1:4" ht="33.75">
      <c r="A24" s="119" t="s">
        <v>40</v>
      </c>
      <c r="B24" s="13">
        <v>4336.26</v>
      </c>
      <c r="C24" s="18">
        <v>28908.38</v>
      </c>
      <c r="D24" s="114"/>
    </row>
    <row r="25" spans="1:4" ht="15.75">
      <c r="A25" s="111"/>
      <c r="B25" s="13"/>
      <c r="C25" s="13"/>
      <c r="D25" s="114"/>
    </row>
    <row r="26" spans="1:4" ht="15.75">
      <c r="A26" s="111" t="s">
        <v>41</v>
      </c>
      <c r="B26" s="18">
        <v>40148.8</v>
      </c>
      <c r="C26" s="18">
        <v>267658.7</v>
      </c>
      <c r="D26" s="114"/>
    </row>
    <row r="27" spans="1:4" ht="15.75">
      <c r="A27" s="111"/>
      <c r="B27" s="13"/>
      <c r="C27" s="13"/>
      <c r="D27" s="114"/>
    </row>
    <row r="28" spans="1:4" ht="15.75">
      <c r="A28" s="111" t="s">
        <v>99</v>
      </c>
      <c r="B28" s="18"/>
      <c r="C28" s="18">
        <v>1087036.68</v>
      </c>
      <c r="D28" s="114"/>
    </row>
    <row r="29" spans="1:4" ht="15.75">
      <c r="A29" s="111"/>
      <c r="B29" s="13"/>
      <c r="C29" s="13"/>
      <c r="D29" s="114"/>
    </row>
    <row r="30" spans="1:4" ht="15.75">
      <c r="A30" s="116"/>
      <c r="B30" s="13"/>
      <c r="C30" s="13"/>
      <c r="D30" s="114"/>
    </row>
    <row r="31" spans="1:4" ht="15.75">
      <c r="A31" s="116" t="s">
        <v>43</v>
      </c>
      <c r="B31" s="15"/>
      <c r="C31" s="15">
        <f>SUM(C22:C30)</f>
        <v>1559416.72</v>
      </c>
      <c r="D31" s="114"/>
    </row>
    <row r="32" spans="1:4" ht="15.75">
      <c r="A32" s="111"/>
      <c r="B32" s="13"/>
      <c r="C32" s="13"/>
      <c r="D32" s="114"/>
    </row>
    <row r="33" spans="1:4" ht="15.75">
      <c r="A33" s="111"/>
      <c r="B33" s="13"/>
      <c r="C33" s="13"/>
      <c r="D33" s="114"/>
    </row>
    <row r="34" spans="1:4" ht="15.75">
      <c r="A34" s="116" t="s">
        <v>44</v>
      </c>
      <c r="B34" s="17"/>
      <c r="C34" s="13"/>
      <c r="D34" s="114"/>
    </row>
    <row r="35" spans="1:4" ht="15.75">
      <c r="A35" s="111"/>
      <c r="B35" s="13"/>
      <c r="C35" s="13"/>
      <c r="D35" s="114"/>
    </row>
    <row r="36" spans="1:4" ht="15.75">
      <c r="A36" s="111"/>
      <c r="B36" s="13"/>
      <c r="C36" s="13"/>
      <c r="D36" s="114"/>
    </row>
    <row r="37" spans="1:4" ht="15.75">
      <c r="A37" s="111" t="s">
        <v>45</v>
      </c>
      <c r="B37" s="13"/>
      <c r="C37" s="15">
        <v>6990685.78</v>
      </c>
      <c r="D37" s="114"/>
    </row>
    <row r="38" spans="1:4" ht="15.75">
      <c r="A38" s="121" t="s">
        <v>46</v>
      </c>
      <c r="B38" s="13"/>
      <c r="C38" s="13"/>
      <c r="D38" s="114"/>
    </row>
    <row r="39" spans="1:4" ht="15.75">
      <c r="A39" s="111" t="s">
        <v>47</v>
      </c>
      <c r="B39" s="13"/>
      <c r="C39" s="13"/>
      <c r="D39" s="114"/>
    </row>
    <row r="40" spans="1:4" ht="15.75">
      <c r="A40" s="111"/>
      <c r="B40" s="13"/>
      <c r="C40" s="13"/>
      <c r="D40" s="114"/>
    </row>
    <row r="41" spans="1:4" ht="15.75">
      <c r="A41" s="111" t="s">
        <v>48</v>
      </c>
      <c r="B41" s="13"/>
      <c r="C41" s="13"/>
      <c r="D41" s="114"/>
    </row>
    <row r="42" spans="1:4" ht="15.75">
      <c r="A42" s="111"/>
      <c r="B42" s="13"/>
      <c r="C42" s="13"/>
      <c r="D42" s="114"/>
    </row>
    <row r="43" spans="1:4" ht="33.75">
      <c r="A43" s="119" t="s">
        <v>100</v>
      </c>
      <c r="B43" s="13"/>
      <c r="C43" s="15"/>
      <c r="D43" s="114"/>
    </row>
    <row r="44" spans="1:4" ht="15.75">
      <c r="A44" s="111"/>
      <c r="B44" s="13"/>
      <c r="C44" s="13"/>
      <c r="D44" s="114"/>
    </row>
    <row r="45" spans="1:4" ht="15.75">
      <c r="A45" s="117"/>
      <c r="B45" s="13"/>
      <c r="C45" s="13"/>
      <c r="D45" s="122"/>
    </row>
    <row r="46" spans="1:4" ht="16.5" thickBot="1">
      <c r="A46" s="123" t="s">
        <v>49</v>
      </c>
      <c r="B46" s="92"/>
      <c r="C46" s="189">
        <v>8550102.5</v>
      </c>
      <c r="D46" s="190">
        <v>8550102.5</v>
      </c>
    </row>
    <row r="47" spans="2:3" ht="13.5">
      <c r="B47" s="113"/>
      <c r="C47" s="113"/>
    </row>
  </sheetData>
  <sheetProtection/>
  <mergeCells count="3">
    <mergeCell ref="A1:D1"/>
    <mergeCell ref="A2:D2"/>
    <mergeCell ref="A3:D3"/>
  </mergeCells>
  <printOptions/>
  <pageMargins left="0.75" right="0.75" top="1" bottom="1" header="0.5" footer="0.5"/>
  <pageSetup fitToHeight="1" fitToWidth="1" horizontalDpi="600" verticalDpi="600" orientation="portrait" paperSize="9" scale="76"/>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51"/>
  <sheetViews>
    <sheetView zoomScalePageLayoutView="0" workbookViewId="0" topLeftCell="A1">
      <selection activeCell="C30" sqref="C30"/>
    </sheetView>
  </sheetViews>
  <sheetFormatPr defaultColWidth="11.421875" defaultRowHeight="12.75"/>
  <cols>
    <col min="1" max="1" width="57.00390625" style="10" customWidth="1"/>
    <col min="2" max="2" width="14.7109375" style="10" bestFit="1" customWidth="1"/>
    <col min="3" max="3" width="15.8515625" style="10" bestFit="1" customWidth="1"/>
    <col min="4" max="4" width="14.28125" style="10" bestFit="1" customWidth="1"/>
    <col min="5" max="5" width="37.28125" style="10" customWidth="1"/>
    <col min="6" max="16384" width="8.8515625" style="10" customWidth="1"/>
  </cols>
  <sheetData>
    <row r="1" spans="1:4" ht="15.75">
      <c r="A1" s="168" t="str">
        <f>+'COVER PAGE'!A21</f>
        <v>VALLEYGROVE FARMS (PTY) LTD (IN LIQUIDATION)</v>
      </c>
      <c r="B1" s="169"/>
      <c r="C1" s="169"/>
      <c r="D1" s="170"/>
    </row>
    <row r="2" spans="1:4" ht="15.75">
      <c r="A2" s="171" t="str">
        <f>+'COVER PAGE'!A29</f>
        <v>UNDER MASTERSREF: C 329/2022</v>
      </c>
      <c r="B2" s="167"/>
      <c r="C2" s="167"/>
      <c r="D2" s="172"/>
    </row>
    <row r="3" spans="1:4" ht="15.75">
      <c r="A3" s="171" t="s">
        <v>50</v>
      </c>
      <c r="B3" s="167"/>
      <c r="C3" s="167"/>
      <c r="D3" s="172"/>
    </row>
    <row r="4" spans="1:4" ht="15.75">
      <c r="A4" s="111"/>
      <c r="B4" s="12"/>
      <c r="C4" s="13"/>
      <c r="D4" s="114"/>
    </row>
    <row r="5" spans="1:4" ht="84.75">
      <c r="A5" s="124" t="s">
        <v>109</v>
      </c>
      <c r="B5" s="13"/>
      <c r="C5" s="13"/>
      <c r="D5" s="114"/>
    </row>
    <row r="6" spans="1:4" ht="15.75">
      <c r="A6" s="111"/>
      <c r="B6" s="13"/>
      <c r="C6" s="13"/>
      <c r="D6" s="114"/>
    </row>
    <row r="7" spans="1:4" ht="15.75">
      <c r="A7" s="116"/>
      <c r="B7" s="13"/>
      <c r="C7" s="13"/>
      <c r="D7" s="114"/>
    </row>
    <row r="8" spans="1:4" ht="15.75">
      <c r="A8" s="117" t="s">
        <v>31</v>
      </c>
      <c r="B8" s="15" t="s">
        <v>32</v>
      </c>
      <c r="C8" s="15" t="s">
        <v>33</v>
      </c>
      <c r="D8" s="118" t="s">
        <v>2</v>
      </c>
    </row>
    <row r="9" spans="1:4" ht="15.75">
      <c r="A9" s="116"/>
      <c r="B9" s="13"/>
      <c r="C9" s="13"/>
      <c r="D9" s="114"/>
    </row>
    <row r="10" spans="1:4" ht="15.75">
      <c r="A10" s="116" t="s">
        <v>34</v>
      </c>
      <c r="B10" s="13"/>
      <c r="C10" s="13"/>
      <c r="D10" s="114"/>
    </row>
    <row r="11" spans="1:4" ht="33.75">
      <c r="A11" s="119" t="s">
        <v>51</v>
      </c>
      <c r="B11" s="13"/>
      <c r="C11" s="13"/>
      <c r="D11" s="114">
        <v>3043478.26</v>
      </c>
    </row>
    <row r="12" spans="1:4" ht="15.75">
      <c r="A12" s="111" t="s">
        <v>104</v>
      </c>
      <c r="B12" s="13">
        <v>456521.74</v>
      </c>
      <c r="C12" s="13"/>
      <c r="D12" s="114">
        <v>456521.74</v>
      </c>
    </row>
    <row r="13" spans="1:4" ht="15.75">
      <c r="A13" s="116" t="s">
        <v>107</v>
      </c>
      <c r="B13" s="13"/>
      <c r="C13" s="13"/>
      <c r="D13" s="114">
        <v>3500000</v>
      </c>
    </row>
    <row r="14" spans="1:4" ht="15.75">
      <c r="A14" s="116"/>
      <c r="B14" s="13"/>
      <c r="C14" s="13"/>
      <c r="D14" s="114"/>
    </row>
    <row r="15" spans="1:4" ht="15.75">
      <c r="A15" s="116" t="s">
        <v>111</v>
      </c>
      <c r="B15" s="13"/>
      <c r="C15" s="13"/>
      <c r="D15" s="114"/>
    </row>
    <row r="16" spans="1:4" ht="33.75">
      <c r="A16" s="124" t="s">
        <v>112</v>
      </c>
      <c r="B16" s="13">
        <v>3732.1</v>
      </c>
      <c r="C16" s="13">
        <v>24880.66</v>
      </c>
      <c r="D16" s="114"/>
    </row>
    <row r="17" spans="1:4" ht="15.75">
      <c r="A17" s="116"/>
      <c r="B17" s="13"/>
      <c r="C17" s="13"/>
      <c r="D17" s="114"/>
    </row>
    <row r="18" spans="1:5" ht="33.75">
      <c r="A18" s="124" t="s">
        <v>121</v>
      </c>
      <c r="B18" s="13">
        <v>4247.41</v>
      </c>
      <c r="C18" s="13">
        <v>28316</v>
      </c>
      <c r="D18" s="114"/>
      <c r="E18" s="22"/>
    </row>
    <row r="19" spans="1:4" ht="15.75">
      <c r="A19" s="116"/>
      <c r="B19" s="13"/>
      <c r="C19" s="13"/>
      <c r="D19" s="114"/>
    </row>
    <row r="20" spans="1:4" ht="33.75">
      <c r="A20" s="124" t="s">
        <v>106</v>
      </c>
      <c r="B20" s="13"/>
      <c r="C20" s="13"/>
      <c r="D20" s="118">
        <v>3438823.82</v>
      </c>
    </row>
    <row r="21" spans="1:4" ht="15.75">
      <c r="A21" s="124"/>
      <c r="B21" s="13"/>
      <c r="C21" s="13"/>
      <c r="D21" s="118"/>
    </row>
    <row r="22" spans="1:4" ht="15.75">
      <c r="A22" s="116" t="s">
        <v>36</v>
      </c>
      <c r="B22" s="13"/>
      <c r="C22" s="13"/>
      <c r="D22" s="114"/>
    </row>
    <row r="23" spans="1:4" ht="15.75">
      <c r="A23" s="111" t="s">
        <v>37</v>
      </c>
      <c r="B23" s="13"/>
      <c r="C23" s="82">
        <v>67620.37</v>
      </c>
      <c r="D23" s="114"/>
    </row>
    <row r="24" spans="1:4" ht="15.75">
      <c r="A24" s="111"/>
      <c r="B24" s="13"/>
      <c r="C24" s="13"/>
      <c r="D24" s="114"/>
    </row>
    <row r="25" spans="1:4" ht="33.75">
      <c r="A25" s="119" t="s">
        <v>40</v>
      </c>
      <c r="B25" s="13">
        <v>1667.79</v>
      </c>
      <c r="C25" s="13">
        <v>11118.6</v>
      </c>
      <c r="D25" s="114"/>
    </row>
    <row r="26" spans="1:4" ht="15.75">
      <c r="A26" s="111"/>
      <c r="B26" s="13"/>
      <c r="C26" s="13"/>
      <c r="D26" s="114"/>
    </row>
    <row r="27" spans="1:4" ht="15.75">
      <c r="A27" s="111" t="s">
        <v>41</v>
      </c>
      <c r="B27" s="83">
        <v>51472.83</v>
      </c>
      <c r="C27" s="82">
        <v>343152.17</v>
      </c>
      <c r="D27" s="114"/>
    </row>
    <row r="28" spans="1:4" ht="15.75">
      <c r="A28" s="111"/>
      <c r="B28" s="26"/>
      <c r="C28" s="13"/>
      <c r="D28" s="114"/>
    </row>
    <row r="29" spans="1:4" ht="15.75">
      <c r="A29" s="111"/>
      <c r="B29" s="13"/>
      <c r="C29" s="13"/>
      <c r="D29" s="114"/>
    </row>
    <row r="30" spans="1:4" ht="15.75">
      <c r="A30" s="111" t="s">
        <v>99</v>
      </c>
      <c r="B30" s="16"/>
      <c r="C30" s="16">
        <v>395068.39</v>
      </c>
      <c r="D30" s="114"/>
    </row>
    <row r="31" spans="1:4" ht="15.75">
      <c r="A31" s="111"/>
      <c r="B31" s="13"/>
      <c r="C31" s="13"/>
      <c r="D31" s="114"/>
    </row>
    <row r="32" spans="1:4" ht="15.75">
      <c r="A32" s="116"/>
      <c r="B32" s="13"/>
      <c r="C32" s="13"/>
      <c r="D32" s="114"/>
    </row>
    <row r="33" spans="1:4" ht="15.75">
      <c r="A33" s="116" t="s">
        <v>43</v>
      </c>
      <c r="B33" s="13"/>
      <c r="C33" s="84">
        <f>SUM(C16:C32)</f>
        <v>870156.19</v>
      </c>
      <c r="D33" s="114"/>
    </row>
    <row r="34" spans="1:4" ht="15.75">
      <c r="A34" s="111"/>
      <c r="B34" s="13"/>
      <c r="C34" s="13"/>
      <c r="D34" s="114"/>
    </row>
    <row r="35" spans="1:4" ht="15.75">
      <c r="A35" s="111"/>
      <c r="B35" s="13"/>
      <c r="C35" s="13"/>
      <c r="D35" s="114"/>
    </row>
    <row r="36" spans="1:4" ht="15.75">
      <c r="A36" s="116" t="s">
        <v>44</v>
      </c>
      <c r="B36" s="17"/>
      <c r="C36" s="13"/>
      <c r="D36" s="114"/>
    </row>
    <row r="37" spans="1:4" ht="15.75">
      <c r="A37" s="111"/>
      <c r="B37" s="13"/>
      <c r="C37" s="13"/>
      <c r="D37" s="114"/>
    </row>
    <row r="38" spans="1:4" ht="15.75">
      <c r="A38" s="111"/>
      <c r="B38" s="13"/>
      <c r="C38" s="13"/>
      <c r="D38" s="114"/>
    </row>
    <row r="39" spans="1:4" ht="15.75">
      <c r="A39" s="111" t="s">
        <v>54</v>
      </c>
      <c r="B39" s="13"/>
      <c r="C39" s="13"/>
      <c r="D39" s="114"/>
    </row>
    <row r="40" spans="1:5" ht="15.75">
      <c r="A40" s="111" t="s">
        <v>55</v>
      </c>
      <c r="B40" s="13"/>
      <c r="C40" s="15">
        <v>2568667.63</v>
      </c>
      <c r="D40" s="114"/>
      <c r="E40" s="91"/>
    </row>
    <row r="41" spans="1:4" ht="15.75">
      <c r="A41" s="111" t="s">
        <v>57</v>
      </c>
      <c r="B41" s="13"/>
      <c r="C41" s="13"/>
      <c r="D41" s="114"/>
    </row>
    <row r="42" spans="1:4" ht="15.75">
      <c r="A42" s="111"/>
      <c r="B42" s="13"/>
      <c r="C42" s="13"/>
      <c r="D42" s="114"/>
    </row>
    <row r="43" spans="1:4" ht="15.75">
      <c r="A43" s="111" t="s">
        <v>56</v>
      </c>
      <c r="B43" s="13"/>
      <c r="C43" s="13"/>
      <c r="D43" s="114"/>
    </row>
    <row r="44" spans="1:4" ht="15.75">
      <c r="A44" s="111"/>
      <c r="B44" s="13"/>
      <c r="C44" s="13"/>
      <c r="D44" s="114"/>
    </row>
    <row r="45" spans="1:4" ht="15.75">
      <c r="A45" s="111" t="s">
        <v>62</v>
      </c>
      <c r="B45" s="13"/>
      <c r="C45" s="15"/>
      <c r="D45" s="114"/>
    </row>
    <row r="46" spans="1:4" ht="15.75">
      <c r="A46" s="111"/>
      <c r="B46" s="13"/>
      <c r="C46" s="13"/>
      <c r="D46" s="114"/>
    </row>
    <row r="47" spans="1:4" ht="15.75">
      <c r="A47" s="117"/>
      <c r="B47" s="13"/>
      <c r="C47" s="13"/>
      <c r="D47" s="114"/>
    </row>
    <row r="48" spans="1:4" ht="16.5" thickBot="1">
      <c r="A48" s="123" t="s">
        <v>49</v>
      </c>
      <c r="B48" s="92"/>
      <c r="C48" s="93">
        <v>3438823.82</v>
      </c>
      <c r="D48" s="125">
        <v>3438823.82</v>
      </c>
    </row>
    <row r="49" spans="1:4" ht="15.75">
      <c r="A49" s="25"/>
      <c r="B49" s="25"/>
      <c r="C49" s="25"/>
      <c r="D49" s="25"/>
    </row>
    <row r="50" spans="1:4" ht="15.75">
      <c r="A50" s="25"/>
      <c r="B50" s="25"/>
      <c r="C50" s="25"/>
      <c r="D50" s="25"/>
    </row>
    <row r="51" spans="1:4" ht="15.75">
      <c r="A51" s="22"/>
      <c r="B51" s="25"/>
      <c r="C51" s="25"/>
      <c r="D51" s="25"/>
    </row>
  </sheetData>
  <sheetProtection/>
  <mergeCells count="3">
    <mergeCell ref="A1:D1"/>
    <mergeCell ref="A2:D2"/>
    <mergeCell ref="A3:D3"/>
  </mergeCells>
  <printOptions/>
  <pageMargins left="0.7" right="0.7" top="0.75" bottom="0.75" header="0.3" footer="0.3"/>
  <pageSetup fitToHeight="1" fitToWidth="1" orientation="portrait" paperSize="9" scale="57"/>
</worksheet>
</file>

<file path=xl/worksheets/sheet6.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8">
      <selection activeCell="A11" sqref="A11"/>
    </sheetView>
  </sheetViews>
  <sheetFormatPr defaultColWidth="11.421875" defaultRowHeight="12.75"/>
  <cols>
    <col min="1" max="1" width="64.140625" style="10" customWidth="1"/>
    <col min="2" max="2" width="16.8515625" style="10" customWidth="1"/>
    <col min="3" max="3" width="15.7109375" style="10" customWidth="1"/>
    <col min="4" max="4" width="14.8515625" style="10" customWidth="1"/>
    <col min="5" max="5" width="8.8515625" style="10" customWidth="1"/>
    <col min="6" max="6" width="12.421875" style="10" bestFit="1" customWidth="1"/>
    <col min="7" max="16384" width="8.8515625" style="10" customWidth="1"/>
  </cols>
  <sheetData>
    <row r="1" spans="1:4" ht="15.75">
      <c r="A1" s="168" t="str">
        <f>+'COVER PAGE'!A21</f>
        <v>VALLEYGROVE FARMS (PTY) LTD (IN LIQUIDATION)</v>
      </c>
      <c r="B1" s="169"/>
      <c r="C1" s="169"/>
      <c r="D1" s="170"/>
    </row>
    <row r="2" spans="1:4" ht="15.75">
      <c r="A2" s="171" t="str">
        <f>+'COVER PAGE'!A29</f>
        <v>UNDER MASTERSREF: C 329/2022</v>
      </c>
      <c r="B2" s="167"/>
      <c r="C2" s="167"/>
      <c r="D2" s="172"/>
    </row>
    <row r="3" spans="1:4" ht="15.75">
      <c r="A3" s="171" t="s">
        <v>52</v>
      </c>
      <c r="B3" s="167"/>
      <c r="C3" s="167"/>
      <c r="D3" s="172"/>
    </row>
    <row r="4" spans="1:4" ht="15.75">
      <c r="A4" s="111"/>
      <c r="B4" s="12"/>
      <c r="C4" s="13"/>
      <c r="D4" s="114"/>
    </row>
    <row r="5" spans="1:4" ht="67.5">
      <c r="A5" s="124" t="s">
        <v>122</v>
      </c>
      <c r="B5" s="13"/>
      <c r="C5" s="13"/>
      <c r="D5" s="114"/>
    </row>
    <row r="6" spans="1:4" ht="15.75">
      <c r="A6" s="111"/>
      <c r="B6" s="13"/>
      <c r="C6" s="13"/>
      <c r="D6" s="114"/>
    </row>
    <row r="7" spans="1:4" ht="15.75">
      <c r="A7" s="116"/>
      <c r="B7" s="13"/>
      <c r="C7" s="13"/>
      <c r="D7" s="114"/>
    </row>
    <row r="8" spans="1:4" ht="15.75">
      <c r="A8" s="117" t="s">
        <v>31</v>
      </c>
      <c r="B8" s="15" t="s">
        <v>32</v>
      </c>
      <c r="C8" s="15" t="s">
        <v>33</v>
      </c>
      <c r="D8" s="118" t="s">
        <v>2</v>
      </c>
    </row>
    <row r="9" spans="1:4" ht="15.75">
      <c r="A9" s="116"/>
      <c r="B9" s="13"/>
      <c r="C9" s="13"/>
      <c r="D9" s="114"/>
    </row>
    <row r="10" spans="1:4" ht="15.75">
      <c r="A10" s="121" t="s">
        <v>34</v>
      </c>
      <c r="B10" s="13"/>
      <c r="C10" s="13"/>
      <c r="D10" s="114"/>
    </row>
    <row r="11" spans="1:4" ht="33.75">
      <c r="A11" s="119" t="s">
        <v>53</v>
      </c>
      <c r="B11" s="13"/>
      <c r="C11" s="13"/>
      <c r="D11" s="114">
        <v>1000000</v>
      </c>
    </row>
    <row r="12" spans="1:4" ht="15.75">
      <c r="A12" s="111" t="s">
        <v>104</v>
      </c>
      <c r="B12" s="13">
        <v>150000</v>
      </c>
      <c r="C12" s="13"/>
      <c r="D12" s="114"/>
    </row>
    <row r="13" spans="1:4" ht="15.75">
      <c r="A13" s="111"/>
      <c r="B13" s="13"/>
      <c r="C13" s="13"/>
      <c r="D13" s="114">
        <v>1150000</v>
      </c>
    </row>
    <row r="14" spans="1:4" ht="15.75">
      <c r="A14" s="111"/>
      <c r="B14" s="13"/>
      <c r="C14" s="13"/>
      <c r="D14" s="114"/>
    </row>
    <row r="15" spans="1:4" ht="16.5">
      <c r="A15" s="124" t="s">
        <v>113</v>
      </c>
      <c r="B15" s="13"/>
      <c r="C15" s="13"/>
      <c r="D15" s="118">
        <v>1150000</v>
      </c>
    </row>
    <row r="16" spans="1:4" ht="15.75">
      <c r="A16" s="116"/>
      <c r="B16" s="13"/>
      <c r="C16" s="13"/>
      <c r="D16" s="114"/>
    </row>
    <row r="17" spans="1:4" ht="15.75">
      <c r="A17" s="121" t="s">
        <v>36</v>
      </c>
      <c r="B17" s="13"/>
      <c r="C17" s="13"/>
      <c r="D17" s="114"/>
    </row>
    <row r="18" spans="1:4" ht="15.75">
      <c r="A18" s="111" t="s">
        <v>37</v>
      </c>
      <c r="B18" s="13"/>
      <c r="C18" s="18">
        <v>22218.12</v>
      </c>
      <c r="D18" s="114"/>
    </row>
    <row r="19" spans="1:4" ht="15.75">
      <c r="A19" s="111"/>
      <c r="B19" s="13"/>
      <c r="C19" s="13"/>
      <c r="D19" s="114"/>
    </row>
    <row r="20" spans="1:4" ht="33.75">
      <c r="A20" s="119" t="s">
        <v>40</v>
      </c>
      <c r="B20" s="13">
        <v>547.98</v>
      </c>
      <c r="C20" s="18">
        <v>3653.25</v>
      </c>
      <c r="D20" s="114"/>
    </row>
    <row r="21" spans="1:4" ht="15.75">
      <c r="A21" s="111"/>
      <c r="B21" s="13"/>
      <c r="C21" s="13"/>
      <c r="D21" s="114"/>
    </row>
    <row r="22" spans="1:4" ht="15.75">
      <c r="A22" s="111" t="s">
        <v>41</v>
      </c>
      <c r="B22" s="85">
        <v>16912.5</v>
      </c>
      <c r="C22" s="85">
        <v>112750</v>
      </c>
      <c r="D22" s="114"/>
    </row>
    <row r="23" spans="1:4" ht="15.75">
      <c r="A23" s="111"/>
      <c r="B23" s="13"/>
      <c r="C23" s="13"/>
      <c r="D23" s="114"/>
    </row>
    <row r="24" spans="1:4" ht="15.75">
      <c r="A24" s="111" t="s">
        <v>99</v>
      </c>
      <c r="B24" s="18"/>
      <c r="C24" s="85">
        <v>132539.52</v>
      </c>
      <c r="D24" s="114"/>
    </row>
    <row r="25" spans="1:4" ht="15.75">
      <c r="A25" s="111"/>
      <c r="B25" s="13"/>
      <c r="C25" s="13"/>
      <c r="D25" s="114"/>
    </row>
    <row r="26" spans="1:4" ht="15.75">
      <c r="A26" s="116"/>
      <c r="B26" s="13"/>
      <c r="C26" s="13"/>
      <c r="D26" s="114"/>
    </row>
    <row r="27" spans="1:4" ht="15.75">
      <c r="A27" s="116" t="s">
        <v>43</v>
      </c>
      <c r="B27" s="13"/>
      <c r="C27" s="15">
        <f>SUM(C18:C26)</f>
        <v>271160.89</v>
      </c>
      <c r="D27" s="114"/>
    </row>
    <row r="28" spans="1:4" ht="15.75">
      <c r="A28" s="111"/>
      <c r="B28" s="13"/>
      <c r="C28" s="13"/>
      <c r="D28" s="114"/>
    </row>
    <row r="29" spans="1:4" ht="15.75">
      <c r="A29" s="111"/>
      <c r="B29" s="13"/>
      <c r="C29" s="13"/>
      <c r="D29" s="114"/>
    </row>
    <row r="30" spans="1:4" ht="15.75">
      <c r="A30" s="116" t="s">
        <v>44</v>
      </c>
      <c r="B30" s="17"/>
      <c r="C30" s="13"/>
      <c r="D30" s="114"/>
    </row>
    <row r="31" spans="1:4" ht="15.75">
      <c r="A31" s="111"/>
      <c r="B31" s="13"/>
      <c r="C31" s="13"/>
      <c r="D31" s="114"/>
    </row>
    <row r="32" spans="1:4" ht="15.75">
      <c r="A32" s="111"/>
      <c r="B32" s="13"/>
      <c r="C32" s="13"/>
      <c r="D32" s="114"/>
    </row>
    <row r="33" spans="1:6" ht="15.75">
      <c r="A33" s="111" t="s">
        <v>58</v>
      </c>
      <c r="B33" s="13"/>
      <c r="C33" s="15">
        <v>878839.11</v>
      </c>
      <c r="D33" s="114"/>
      <c r="F33" s="91"/>
    </row>
    <row r="34" spans="1:6" ht="15.75">
      <c r="A34" s="121" t="s">
        <v>59</v>
      </c>
      <c r="B34" s="13"/>
      <c r="C34" s="13"/>
      <c r="D34" s="114"/>
      <c r="F34" s="91"/>
    </row>
    <row r="35" spans="1:4" ht="15.75">
      <c r="A35" s="111" t="s">
        <v>61</v>
      </c>
      <c r="B35" s="13"/>
      <c r="C35" s="13"/>
      <c r="D35" s="114"/>
    </row>
    <row r="36" spans="1:4" ht="15.75">
      <c r="A36" s="111"/>
      <c r="B36" s="13"/>
      <c r="C36" s="13"/>
      <c r="D36" s="114"/>
    </row>
    <row r="37" spans="1:4" ht="15.75">
      <c r="A37" s="111" t="s">
        <v>60</v>
      </c>
      <c r="B37" s="13"/>
      <c r="C37" s="13"/>
      <c r="D37" s="114"/>
    </row>
    <row r="38" spans="1:4" ht="15.75">
      <c r="A38" s="111"/>
      <c r="B38" s="13"/>
      <c r="C38" s="13"/>
      <c r="D38" s="114"/>
    </row>
    <row r="39" spans="1:4" ht="15.75">
      <c r="A39" s="111" t="s">
        <v>62</v>
      </c>
      <c r="B39" s="13"/>
      <c r="C39" s="15"/>
      <c r="D39" s="114"/>
    </row>
    <row r="40" spans="1:4" ht="15.75">
      <c r="A40" s="111"/>
      <c r="B40" s="13"/>
      <c r="C40" s="13"/>
      <c r="D40" s="114"/>
    </row>
    <row r="41" spans="1:4" ht="15.75">
      <c r="A41" s="117"/>
      <c r="B41" s="13"/>
      <c r="C41" s="13"/>
      <c r="D41" s="114"/>
    </row>
    <row r="42" spans="1:4" ht="16.5" thickBot="1">
      <c r="A42" s="123" t="s">
        <v>49</v>
      </c>
      <c r="B42" s="92"/>
      <c r="C42" s="93">
        <v>1150000</v>
      </c>
      <c r="D42" s="125">
        <v>1150000</v>
      </c>
    </row>
  </sheetData>
  <sheetProtection/>
  <mergeCells count="3">
    <mergeCell ref="A1:D1"/>
    <mergeCell ref="A2:D2"/>
    <mergeCell ref="A3:D3"/>
  </mergeCells>
  <printOptions/>
  <pageMargins left="0.7" right="0.7" top="0.75" bottom="0.75" header="0.3" footer="0.3"/>
  <pageSetup fitToHeight="1" fitToWidth="1" orientation="portrait" paperSize="9" scale="78"/>
</worksheet>
</file>

<file path=xl/worksheets/sheet7.xml><?xml version="1.0" encoding="utf-8"?>
<worksheet xmlns="http://schemas.openxmlformats.org/spreadsheetml/2006/main" xmlns:r="http://schemas.openxmlformats.org/officeDocument/2006/relationships">
  <sheetPr>
    <pageSetUpPr fitToPage="1"/>
  </sheetPr>
  <dimension ref="A1:G128"/>
  <sheetViews>
    <sheetView tabSelected="1" zoomScale="80" zoomScaleNormal="80" zoomScalePageLayoutView="0" workbookViewId="0" topLeftCell="A1">
      <selection activeCell="A96" sqref="A96"/>
    </sheetView>
  </sheetViews>
  <sheetFormatPr defaultColWidth="11.421875" defaultRowHeight="12.75"/>
  <cols>
    <col min="1" max="1" width="55.7109375" style="10" customWidth="1"/>
    <col min="2" max="2" width="15.28125" style="10" customWidth="1"/>
    <col min="3" max="3" width="28.28125" style="10" customWidth="1"/>
    <col min="4" max="4" width="22.140625" style="10" customWidth="1"/>
    <col min="5" max="6" width="12.421875" style="10" bestFit="1" customWidth="1"/>
    <col min="7" max="7" width="8.8515625" style="80" customWidth="1"/>
    <col min="8" max="8" width="20.00390625" style="10" customWidth="1"/>
    <col min="9" max="9" width="17.421875" style="10" customWidth="1"/>
    <col min="10" max="16384" width="8.8515625" style="10" customWidth="1"/>
  </cols>
  <sheetData>
    <row r="1" spans="1:4" ht="15.75">
      <c r="A1" s="168" t="str">
        <f>+'COVER PAGE'!A21</f>
        <v>VALLEYGROVE FARMS (PTY) LTD (IN LIQUIDATION)</v>
      </c>
      <c r="B1" s="169"/>
      <c r="C1" s="169"/>
      <c r="D1" s="170"/>
    </row>
    <row r="2" spans="1:4" ht="15.75">
      <c r="A2" s="171" t="str">
        <f>+'COVER PAGE'!A29</f>
        <v>UNDER MASTERSREF: C 329/2022</v>
      </c>
      <c r="B2" s="167"/>
      <c r="C2" s="167"/>
      <c r="D2" s="172"/>
    </row>
    <row r="3" spans="1:4" ht="15.75">
      <c r="A3" s="171" t="s">
        <v>1</v>
      </c>
      <c r="B3" s="167"/>
      <c r="C3" s="167"/>
      <c r="D3" s="172"/>
    </row>
    <row r="4" spans="1:4" ht="15.75">
      <c r="A4" s="111"/>
      <c r="B4" s="12"/>
      <c r="C4" s="13"/>
      <c r="D4" s="114"/>
    </row>
    <row r="5" spans="1:4" ht="15.75">
      <c r="A5" s="116"/>
      <c r="B5" s="13"/>
      <c r="C5" s="13"/>
      <c r="D5" s="114"/>
    </row>
    <row r="6" spans="1:4" ht="15.75">
      <c r="A6" s="117" t="s">
        <v>31</v>
      </c>
      <c r="B6" s="15" t="s">
        <v>32</v>
      </c>
      <c r="C6" s="15" t="s">
        <v>33</v>
      </c>
      <c r="D6" s="118" t="s">
        <v>2</v>
      </c>
    </row>
    <row r="7" spans="1:4" ht="15.75">
      <c r="A7" s="116"/>
      <c r="B7" s="13"/>
      <c r="C7" s="13"/>
      <c r="D7" s="114"/>
    </row>
    <row r="8" spans="1:4" ht="15.75">
      <c r="A8" s="116" t="s">
        <v>34</v>
      </c>
      <c r="B8" s="13"/>
      <c r="C8" s="13"/>
      <c r="D8" s="114"/>
    </row>
    <row r="9" spans="1:4" ht="15.75">
      <c r="A9" s="117" t="s">
        <v>129</v>
      </c>
      <c r="B9" s="13"/>
      <c r="C9" s="13"/>
      <c r="D9" s="114"/>
    </row>
    <row r="10" spans="1:4" ht="15.75">
      <c r="A10" s="117" t="s">
        <v>132</v>
      </c>
      <c r="B10" s="13"/>
      <c r="C10" s="13"/>
      <c r="D10" s="114"/>
    </row>
    <row r="11" spans="1:4" ht="16.5">
      <c r="A11" s="119" t="s">
        <v>130</v>
      </c>
      <c r="B11" s="13"/>
      <c r="C11" s="13"/>
      <c r="D11" s="114">
        <v>200777.47</v>
      </c>
    </row>
    <row r="12" spans="1:4" ht="15.75">
      <c r="A12" s="111" t="s">
        <v>131</v>
      </c>
      <c r="B12" s="13"/>
      <c r="C12" s="13"/>
      <c r="D12" s="114">
        <v>38000</v>
      </c>
    </row>
    <row r="13" spans="1:4" ht="15.75">
      <c r="A13" s="111" t="s">
        <v>120</v>
      </c>
      <c r="B13" s="13"/>
      <c r="C13" s="13"/>
      <c r="D13" s="114">
        <v>238777.48</v>
      </c>
    </row>
    <row r="14" spans="1:4" ht="15.75">
      <c r="A14" s="111"/>
      <c r="B14" s="13"/>
      <c r="C14" s="13"/>
      <c r="D14" s="118"/>
    </row>
    <row r="15" spans="1:4" ht="15.75">
      <c r="A15" s="111" t="s">
        <v>168</v>
      </c>
      <c r="B15" s="13">
        <v>35816.62</v>
      </c>
      <c r="C15" s="13"/>
      <c r="D15" s="114"/>
    </row>
    <row r="16" spans="1:4" ht="15.75">
      <c r="A16" s="111" t="s">
        <v>120</v>
      </c>
      <c r="B16" s="13"/>
      <c r="C16" s="13"/>
      <c r="D16" s="118">
        <v>274594.1</v>
      </c>
    </row>
    <row r="17" spans="1:4" ht="15.75">
      <c r="A17" s="111"/>
      <c r="B17" s="13"/>
      <c r="C17" s="13"/>
      <c r="D17" s="114"/>
    </row>
    <row r="18" spans="1:5" ht="15.75">
      <c r="A18" s="111" t="s">
        <v>136</v>
      </c>
      <c r="B18" s="13">
        <v>333.23</v>
      </c>
      <c r="C18" s="90">
        <v>2221.54</v>
      </c>
      <c r="D18" s="118">
        <v>272039.32</v>
      </c>
      <c r="E18" s="91"/>
    </row>
    <row r="19" spans="1:4" ht="15.75">
      <c r="A19" s="111"/>
      <c r="B19" s="13"/>
      <c r="C19" s="86"/>
      <c r="D19" s="114"/>
    </row>
    <row r="20" spans="1:4" ht="15.75">
      <c r="A20" s="126" t="s">
        <v>133</v>
      </c>
      <c r="B20" s="13"/>
      <c r="C20" s="13"/>
      <c r="D20" s="114"/>
    </row>
    <row r="21" spans="1:4" ht="15.75">
      <c r="A21" s="127" t="s">
        <v>134</v>
      </c>
      <c r="B21" s="13"/>
      <c r="C21" s="13"/>
      <c r="D21" s="114">
        <v>88405.08</v>
      </c>
    </row>
    <row r="22" spans="1:4" ht="15.75">
      <c r="A22" s="126"/>
      <c r="B22" s="13"/>
      <c r="C22" s="13"/>
      <c r="D22" s="114"/>
    </row>
    <row r="23" spans="1:4" ht="15.75">
      <c r="A23" s="126" t="s">
        <v>135</v>
      </c>
      <c r="B23" s="13">
        <v>901.84</v>
      </c>
      <c r="C23" s="13">
        <v>6914.1</v>
      </c>
      <c r="D23" s="118"/>
    </row>
    <row r="24" spans="1:4" ht="15.75">
      <c r="A24" s="126"/>
      <c r="B24" s="13"/>
      <c r="C24" s="13"/>
      <c r="D24" s="114"/>
    </row>
    <row r="25" spans="1:4" ht="33.75">
      <c r="A25" s="128" t="s">
        <v>140</v>
      </c>
      <c r="B25" s="13"/>
      <c r="C25" s="13"/>
      <c r="D25" s="118">
        <v>81490.98</v>
      </c>
    </row>
    <row r="26" spans="1:4" ht="15.75">
      <c r="A26" s="128"/>
      <c r="B26" s="13"/>
      <c r="C26" s="13"/>
      <c r="D26" s="118"/>
    </row>
    <row r="27" spans="1:4" ht="16.5">
      <c r="A27" s="128" t="s">
        <v>137</v>
      </c>
      <c r="B27" s="13"/>
      <c r="C27" s="13"/>
      <c r="D27" s="118"/>
    </row>
    <row r="28" spans="1:4" ht="16.5">
      <c r="A28" s="129" t="s">
        <v>138</v>
      </c>
      <c r="B28" s="13"/>
      <c r="C28" s="13"/>
      <c r="D28" s="114">
        <v>105110.22</v>
      </c>
    </row>
    <row r="29" spans="1:5" ht="16.5">
      <c r="A29" s="128" t="s">
        <v>104</v>
      </c>
      <c r="B29" s="13">
        <v>15766.53</v>
      </c>
      <c r="C29" s="13"/>
      <c r="D29" s="118"/>
      <c r="E29" s="94"/>
    </row>
    <row r="30" spans="1:5" ht="16.5">
      <c r="A30" s="129" t="s">
        <v>120</v>
      </c>
      <c r="B30" s="13"/>
      <c r="C30" s="13"/>
      <c r="D30" s="118">
        <v>120876.76</v>
      </c>
      <c r="E30" s="94"/>
    </row>
    <row r="31" spans="1:4" ht="15.75">
      <c r="A31" s="129"/>
      <c r="B31" s="13"/>
      <c r="C31" s="13"/>
      <c r="D31" s="118"/>
    </row>
    <row r="32" spans="1:4" ht="16.5">
      <c r="A32" s="129" t="s">
        <v>139</v>
      </c>
      <c r="B32" s="13"/>
      <c r="C32" s="13">
        <v>15000</v>
      </c>
      <c r="D32" s="118"/>
    </row>
    <row r="33" spans="1:4" ht="15.75">
      <c r="A33" s="129"/>
      <c r="B33" s="13"/>
      <c r="C33" s="13"/>
      <c r="D33" s="118"/>
    </row>
    <row r="34" spans="1:6" ht="16.5">
      <c r="A34" s="128" t="s">
        <v>113</v>
      </c>
      <c r="B34" s="13"/>
      <c r="C34" s="13"/>
      <c r="D34" s="118">
        <v>105876.76</v>
      </c>
      <c r="F34" s="91"/>
    </row>
    <row r="35" spans="1:4" ht="15.75">
      <c r="A35" s="128"/>
      <c r="B35" s="13"/>
      <c r="C35" s="13"/>
      <c r="D35" s="118"/>
    </row>
    <row r="36" spans="1:5" ht="18" thickBot="1">
      <c r="A36" s="130" t="s">
        <v>226</v>
      </c>
      <c r="B36" s="92"/>
      <c r="C36" s="92"/>
      <c r="D36" s="125">
        <v>459407.06</v>
      </c>
      <c r="E36" s="91"/>
    </row>
    <row r="37" spans="1:4" ht="15.75">
      <c r="A37" s="131"/>
      <c r="B37" s="26"/>
      <c r="C37" s="26"/>
      <c r="D37" s="132"/>
    </row>
    <row r="38" spans="1:4" ht="15.75">
      <c r="A38" s="126" t="s">
        <v>4</v>
      </c>
      <c r="B38" s="13"/>
      <c r="C38" s="13"/>
      <c r="D38" s="114"/>
    </row>
    <row r="39" spans="1:4" ht="15.75">
      <c r="A39" s="126"/>
      <c r="B39" s="13"/>
      <c r="C39" s="13"/>
      <c r="D39" s="114"/>
    </row>
    <row r="40" spans="1:4" ht="15.75">
      <c r="A40" s="126" t="s">
        <v>141</v>
      </c>
      <c r="B40" s="13"/>
      <c r="C40" s="13"/>
      <c r="D40" s="114"/>
    </row>
    <row r="41" spans="1:4" ht="15.75">
      <c r="A41" s="127" t="s">
        <v>142</v>
      </c>
      <c r="B41" s="13"/>
      <c r="C41" s="13">
        <v>26000</v>
      </c>
      <c r="D41" s="114"/>
    </row>
    <row r="42" spans="1:4" ht="15.75">
      <c r="A42" s="127" t="s">
        <v>143</v>
      </c>
      <c r="B42" s="13"/>
      <c r="C42" s="13">
        <v>26000</v>
      </c>
      <c r="D42" s="114"/>
    </row>
    <row r="43" spans="1:4" ht="15.75">
      <c r="A43" s="126"/>
      <c r="B43" s="13"/>
      <c r="C43" s="13"/>
      <c r="D43" s="114"/>
    </row>
    <row r="44" spans="1:4" ht="15.75">
      <c r="A44" s="127" t="s">
        <v>144</v>
      </c>
      <c r="B44" s="13">
        <v>230.57</v>
      </c>
      <c r="C44" s="13">
        <v>1767.72</v>
      </c>
      <c r="D44" s="114"/>
    </row>
    <row r="45" spans="1:4" ht="15.75">
      <c r="A45" s="127"/>
      <c r="B45" s="13"/>
      <c r="C45" s="13"/>
      <c r="D45" s="114"/>
    </row>
    <row r="46" spans="1:4" ht="15.75">
      <c r="A46" s="126" t="s">
        <v>145</v>
      </c>
      <c r="B46" s="13"/>
      <c r="C46" s="13"/>
      <c r="D46" s="114"/>
    </row>
    <row r="47" spans="1:4" ht="15.75">
      <c r="A47" s="127" t="s">
        <v>146</v>
      </c>
      <c r="B47" s="13">
        <v>2430.25</v>
      </c>
      <c r="C47" s="13">
        <v>16201.67</v>
      </c>
      <c r="D47" s="114"/>
    </row>
    <row r="48" spans="1:4" ht="15.75">
      <c r="A48" s="127"/>
      <c r="B48" s="13"/>
      <c r="C48" s="13"/>
      <c r="D48" s="114"/>
    </row>
    <row r="49" spans="1:4" ht="15.75">
      <c r="A49" s="126" t="s">
        <v>147</v>
      </c>
      <c r="B49" s="13"/>
      <c r="C49" s="13"/>
      <c r="D49" s="114"/>
    </row>
    <row r="50" spans="1:4" ht="15.75">
      <c r="A50" s="127" t="s">
        <v>148</v>
      </c>
      <c r="B50" s="13">
        <v>4.94</v>
      </c>
      <c r="C50" s="13">
        <v>32.88</v>
      </c>
      <c r="D50" s="114"/>
    </row>
    <row r="51" spans="1:4" ht="15.75">
      <c r="A51" s="127" t="s">
        <v>149</v>
      </c>
      <c r="B51" s="13">
        <v>57.54</v>
      </c>
      <c r="C51" s="13">
        <v>383.55</v>
      </c>
      <c r="D51" s="114"/>
    </row>
    <row r="52" spans="1:4" ht="15.75">
      <c r="A52" s="127" t="s">
        <v>150</v>
      </c>
      <c r="B52" s="13">
        <v>57.54</v>
      </c>
      <c r="C52" s="13">
        <v>383.55</v>
      </c>
      <c r="D52" s="114">
        <v>920</v>
      </c>
    </row>
    <row r="53" spans="1:4" ht="15.75">
      <c r="A53" s="127"/>
      <c r="B53" s="13"/>
      <c r="C53" s="13"/>
      <c r="D53" s="114"/>
    </row>
    <row r="54" spans="1:4" ht="15.75">
      <c r="A54" s="126" t="s">
        <v>158</v>
      </c>
      <c r="B54" s="13"/>
      <c r="C54" s="13"/>
      <c r="D54" s="114">
        <v>75.64</v>
      </c>
    </row>
    <row r="55" spans="1:4" ht="15.75">
      <c r="A55" s="127"/>
      <c r="B55" s="13"/>
      <c r="C55" s="13"/>
      <c r="D55" s="114"/>
    </row>
    <row r="56" spans="1:4" ht="15.75">
      <c r="A56" s="126" t="s">
        <v>5</v>
      </c>
      <c r="B56" s="13"/>
      <c r="C56" s="13"/>
      <c r="D56" s="114">
        <v>37.82</v>
      </c>
    </row>
    <row r="57" spans="1:4" ht="15.75">
      <c r="A57" s="127"/>
      <c r="B57" s="13"/>
      <c r="C57" s="13"/>
      <c r="D57" s="114"/>
    </row>
    <row r="58" spans="1:4" ht="15.75">
      <c r="A58" s="126" t="s">
        <v>151</v>
      </c>
      <c r="B58" s="13"/>
      <c r="C58" s="13"/>
      <c r="D58" s="114"/>
    </row>
    <row r="59" spans="1:4" ht="15.75">
      <c r="A59" s="127" t="s">
        <v>152</v>
      </c>
      <c r="B59" s="13">
        <v>31.61</v>
      </c>
      <c r="C59" s="13">
        <v>250</v>
      </c>
      <c r="D59" s="114"/>
    </row>
    <row r="60" spans="1:4" ht="15.75">
      <c r="A60" s="127" t="s">
        <v>153</v>
      </c>
      <c r="B60" s="13"/>
      <c r="C60" s="13">
        <v>150</v>
      </c>
      <c r="D60" s="114">
        <v>400</v>
      </c>
    </row>
    <row r="61" spans="1:4" ht="15.75">
      <c r="A61" s="127"/>
      <c r="B61" s="13"/>
      <c r="C61" s="13"/>
      <c r="D61" s="114"/>
    </row>
    <row r="62" spans="1:4" ht="15.75">
      <c r="A62" s="126" t="s">
        <v>154</v>
      </c>
      <c r="B62" s="13"/>
      <c r="C62" s="13">
        <v>895.65</v>
      </c>
      <c r="D62" s="114"/>
    </row>
    <row r="63" spans="1:4" ht="15.75">
      <c r="A63" s="127" t="s">
        <v>155</v>
      </c>
      <c r="B63" s="13">
        <v>134.35</v>
      </c>
      <c r="C63" s="13"/>
      <c r="D63" s="114">
        <v>1030</v>
      </c>
    </row>
    <row r="64" spans="1:4" ht="15.75">
      <c r="A64" s="127"/>
      <c r="B64" s="13"/>
      <c r="C64" s="13"/>
      <c r="D64" s="114"/>
    </row>
    <row r="65" spans="1:4" ht="15.75">
      <c r="A65" s="126" t="s">
        <v>19</v>
      </c>
      <c r="B65" s="13"/>
      <c r="C65" s="13"/>
      <c r="D65" s="114"/>
    </row>
    <row r="66" spans="1:4" ht="15.75">
      <c r="A66" s="127" t="s">
        <v>156</v>
      </c>
      <c r="B66" s="13"/>
      <c r="C66" s="13">
        <v>9348.53</v>
      </c>
      <c r="D66" s="114"/>
    </row>
    <row r="67" spans="1:4" ht="15.75">
      <c r="A67" s="127"/>
      <c r="B67" s="13"/>
      <c r="C67" s="13"/>
      <c r="D67" s="114"/>
    </row>
    <row r="68" spans="1:4" ht="15.75">
      <c r="A68" s="127" t="s">
        <v>157</v>
      </c>
      <c r="B68" s="13"/>
      <c r="C68" s="13">
        <v>42729.37</v>
      </c>
      <c r="D68" s="114"/>
    </row>
    <row r="69" spans="1:4" ht="15.75">
      <c r="A69" s="127"/>
      <c r="B69" s="13"/>
      <c r="C69" s="13"/>
      <c r="D69" s="114"/>
    </row>
    <row r="70" spans="1:4" ht="15.75">
      <c r="A70" s="126" t="s">
        <v>18</v>
      </c>
      <c r="B70" s="13"/>
      <c r="C70" s="13"/>
      <c r="D70" s="114"/>
    </row>
    <row r="71" spans="1:4" ht="15.75">
      <c r="A71" s="111" t="s">
        <v>159</v>
      </c>
      <c r="B71" s="16"/>
      <c r="C71" s="16"/>
      <c r="D71" s="83"/>
    </row>
    <row r="72" spans="1:4" ht="15.75">
      <c r="A72" s="111" t="s">
        <v>116</v>
      </c>
      <c r="B72" s="88"/>
      <c r="C72" s="16"/>
      <c r="D72" s="83"/>
    </row>
    <row r="73" spans="1:4" ht="15.75">
      <c r="A73" s="111"/>
      <c r="B73" s="16"/>
      <c r="C73" s="16">
        <v>26922.16</v>
      </c>
      <c r="D73" s="133"/>
    </row>
    <row r="74" spans="1:4" ht="15.75">
      <c r="A74" s="111"/>
      <c r="B74" s="16"/>
      <c r="C74" s="16"/>
      <c r="D74" s="83"/>
    </row>
    <row r="75" spans="1:4" ht="15.75">
      <c r="A75" s="111" t="s">
        <v>160</v>
      </c>
      <c r="B75" s="16"/>
      <c r="C75" s="16">
        <v>8840.51</v>
      </c>
      <c r="D75" s="133"/>
    </row>
    <row r="76" spans="1:4" ht="28.5" customHeight="1">
      <c r="A76" s="111" t="s">
        <v>161</v>
      </c>
      <c r="B76" s="16"/>
      <c r="C76" s="16"/>
      <c r="D76" s="83"/>
    </row>
    <row r="77" spans="1:4" ht="15.75">
      <c r="A77" s="111" t="s">
        <v>162</v>
      </c>
      <c r="B77" s="16"/>
      <c r="C77" s="16"/>
      <c r="D77" s="83"/>
    </row>
    <row r="78" spans="1:4" ht="15.75">
      <c r="A78" s="111"/>
      <c r="B78" s="16"/>
      <c r="C78" s="16">
        <v>11851.18</v>
      </c>
      <c r="D78" s="133"/>
    </row>
    <row r="79" spans="1:4" ht="15.75">
      <c r="A79" s="111"/>
      <c r="B79" s="16"/>
      <c r="C79" s="16"/>
      <c r="D79" s="83"/>
    </row>
    <row r="80" spans="1:4" ht="15.75">
      <c r="A80" s="111" t="s">
        <v>80</v>
      </c>
      <c r="B80" s="16">
        <v>7142.08</v>
      </c>
      <c r="C80" s="16"/>
      <c r="D80" s="83"/>
    </row>
    <row r="81" spans="1:4" ht="15.75">
      <c r="A81" s="111"/>
      <c r="B81" s="16"/>
      <c r="C81" s="16"/>
      <c r="D81" s="134"/>
    </row>
    <row r="82" spans="1:4" ht="13.5">
      <c r="A82" s="135"/>
      <c r="B82" s="87"/>
      <c r="C82" s="87"/>
      <c r="D82" s="136"/>
    </row>
    <row r="83" spans="1:4" ht="13.5">
      <c r="A83" s="137"/>
      <c r="B83" s="20"/>
      <c r="C83" s="20"/>
      <c r="D83" s="122"/>
    </row>
    <row r="84" spans="1:4" ht="30">
      <c r="A84" s="138" t="s">
        <v>163</v>
      </c>
      <c r="B84" s="20"/>
      <c r="C84" s="20"/>
      <c r="D84" s="122"/>
    </row>
    <row r="85" spans="1:4" ht="15.75">
      <c r="A85" s="139"/>
      <c r="B85" s="20"/>
      <c r="C85" s="20"/>
      <c r="D85" s="114"/>
    </row>
    <row r="86" spans="1:4" ht="15.75">
      <c r="A86" s="139" t="s">
        <v>164</v>
      </c>
      <c r="B86" s="20"/>
      <c r="C86" s="20">
        <v>16000</v>
      </c>
      <c r="D86" s="114"/>
    </row>
    <row r="87" spans="1:4" ht="15.75">
      <c r="A87" s="139" t="s">
        <v>191</v>
      </c>
      <c r="B87" s="20"/>
      <c r="C87" s="20">
        <v>9000</v>
      </c>
      <c r="D87" s="114"/>
    </row>
    <row r="88" spans="1:4" ht="15.75">
      <c r="A88" s="139" t="s">
        <v>165</v>
      </c>
      <c r="B88" s="20"/>
      <c r="C88" s="20">
        <v>119345.02</v>
      </c>
      <c r="D88" s="114"/>
    </row>
    <row r="89" spans="1:4" ht="16.5">
      <c r="A89" s="140" t="s">
        <v>166</v>
      </c>
      <c r="B89" s="20"/>
      <c r="C89" s="20">
        <v>17841.62</v>
      </c>
      <c r="D89" s="114"/>
    </row>
    <row r="90" spans="1:4" ht="15.75">
      <c r="A90" s="140"/>
      <c r="B90" s="20"/>
      <c r="C90" s="20"/>
      <c r="D90" s="114"/>
    </row>
    <row r="91" spans="1:4" ht="15.75">
      <c r="A91" s="137"/>
      <c r="B91" s="20"/>
      <c r="C91" s="20"/>
      <c r="D91" s="114"/>
    </row>
    <row r="92" spans="1:4" ht="15.75">
      <c r="A92" s="139" t="s">
        <v>49</v>
      </c>
      <c r="B92" s="89">
        <f>SUM(B41:B92)</f>
        <v>10088.85</v>
      </c>
      <c r="C92" s="89">
        <f>SUM(C41:C92)</f>
        <v>334063.43</v>
      </c>
      <c r="D92" s="114"/>
    </row>
    <row r="93" spans="1:4" ht="15.75">
      <c r="A93" s="141"/>
      <c r="B93" s="20"/>
      <c r="C93" s="20"/>
      <c r="D93" s="114"/>
    </row>
    <row r="94" spans="1:4" ht="15.75">
      <c r="A94" s="137" t="s">
        <v>167</v>
      </c>
      <c r="B94" s="20"/>
      <c r="C94" s="20">
        <v>115254.78</v>
      </c>
      <c r="D94" s="118"/>
    </row>
    <row r="95" spans="1:4" ht="15.75">
      <c r="A95" s="141"/>
      <c r="B95" s="20"/>
      <c r="C95" s="20"/>
      <c r="D95" s="114"/>
    </row>
    <row r="96" spans="1:4" ht="16.5" thickBot="1">
      <c r="A96" s="142" t="s">
        <v>49</v>
      </c>
      <c r="B96" s="95"/>
      <c r="C96" s="125">
        <v>459407.06</v>
      </c>
      <c r="D96" s="125">
        <v>459407.06</v>
      </c>
    </row>
    <row r="97" spans="1:7" s="100" customFormat="1" ht="13.5">
      <c r="A97" s="96"/>
      <c r="B97" s="97"/>
      <c r="C97" s="97"/>
      <c r="D97" s="98"/>
      <c r="E97" s="99"/>
      <c r="G97" s="97"/>
    </row>
    <row r="98" spans="1:7" s="100" customFormat="1" ht="15.75">
      <c r="A98" s="96"/>
      <c r="B98" s="97"/>
      <c r="C98" s="97"/>
      <c r="D98" s="101"/>
      <c r="G98" s="97"/>
    </row>
    <row r="99" spans="1:7" s="100" customFormat="1" ht="15.75">
      <c r="A99" s="96"/>
      <c r="B99" s="97"/>
      <c r="C99" s="97"/>
      <c r="D99" s="101"/>
      <c r="G99" s="97"/>
    </row>
    <row r="100" spans="1:7" s="100" customFormat="1" ht="15.75">
      <c r="A100" s="102"/>
      <c r="B100" s="101"/>
      <c r="C100" s="101"/>
      <c r="D100" s="101"/>
      <c r="G100" s="97"/>
    </row>
    <row r="101" spans="1:7" s="100" customFormat="1" ht="15.75">
      <c r="A101" s="102"/>
      <c r="B101" s="101"/>
      <c r="C101" s="101"/>
      <c r="D101" s="101"/>
      <c r="G101" s="97"/>
    </row>
    <row r="102" spans="1:7" s="100" customFormat="1" ht="15.75">
      <c r="A102" s="102"/>
      <c r="B102" s="101"/>
      <c r="C102" s="101"/>
      <c r="D102" s="101"/>
      <c r="G102" s="97"/>
    </row>
    <row r="103" spans="1:7" s="100" customFormat="1" ht="15.75">
      <c r="A103" s="102"/>
      <c r="B103" s="101"/>
      <c r="C103" s="101"/>
      <c r="D103" s="101"/>
      <c r="G103" s="97"/>
    </row>
    <row r="104" spans="1:7" s="100" customFormat="1" ht="15.75">
      <c r="A104" s="67"/>
      <c r="B104" s="101"/>
      <c r="C104" s="101"/>
      <c r="D104" s="101"/>
      <c r="G104" s="97"/>
    </row>
    <row r="105" spans="1:7" s="100" customFormat="1" ht="15.75">
      <c r="A105" s="67"/>
      <c r="B105" s="103"/>
      <c r="C105" s="101"/>
      <c r="D105" s="101"/>
      <c r="G105" s="97"/>
    </row>
    <row r="106" spans="1:7" s="100" customFormat="1" ht="15.75">
      <c r="A106" s="67"/>
      <c r="B106" s="101"/>
      <c r="C106" s="101"/>
      <c r="D106" s="101"/>
      <c r="G106" s="97"/>
    </row>
    <row r="107" spans="1:7" s="100" customFormat="1" ht="15.75">
      <c r="A107" s="104"/>
      <c r="B107" s="101"/>
      <c r="C107" s="101"/>
      <c r="D107" s="101"/>
      <c r="G107" s="97"/>
    </row>
    <row r="108" spans="1:7" s="100" customFormat="1" ht="15.75">
      <c r="A108" s="104"/>
      <c r="B108" s="101"/>
      <c r="C108" s="105"/>
      <c r="D108" s="101"/>
      <c r="G108" s="97"/>
    </row>
    <row r="109" spans="1:7" s="100" customFormat="1" ht="15.75">
      <c r="A109" s="67"/>
      <c r="B109" s="101"/>
      <c r="C109" s="101"/>
      <c r="D109" s="106"/>
      <c r="G109" s="97"/>
    </row>
    <row r="110" spans="1:7" s="100" customFormat="1" ht="15.75">
      <c r="A110" s="67"/>
      <c r="B110" s="101"/>
      <c r="C110" s="101"/>
      <c r="G110" s="97"/>
    </row>
    <row r="111" spans="1:7" s="100" customFormat="1" ht="15.75">
      <c r="A111" s="104"/>
      <c r="B111" s="107"/>
      <c r="C111" s="101"/>
      <c r="G111" s="97"/>
    </row>
    <row r="112" spans="1:7" s="100" customFormat="1" ht="15.75">
      <c r="A112" s="67"/>
      <c r="B112" s="101"/>
      <c r="C112" s="101"/>
      <c r="G112" s="97"/>
    </row>
    <row r="113" spans="1:7" s="100" customFormat="1" ht="15.75">
      <c r="A113" s="108"/>
      <c r="B113" s="101"/>
      <c r="C113" s="101"/>
      <c r="G113" s="97"/>
    </row>
    <row r="114" spans="1:7" s="100" customFormat="1" ht="15.75">
      <c r="A114" s="108"/>
      <c r="B114" s="101"/>
      <c r="C114" s="101"/>
      <c r="G114" s="97"/>
    </row>
    <row r="115" spans="2:7" s="100" customFormat="1" ht="13.5">
      <c r="B115" s="97"/>
      <c r="C115" s="109"/>
      <c r="G115" s="97"/>
    </row>
    <row r="116" spans="2:7" s="100" customFormat="1" ht="13.5">
      <c r="B116" s="97"/>
      <c r="C116" s="97"/>
      <c r="G116" s="97"/>
    </row>
    <row r="117" spans="2:7" s="100" customFormat="1" ht="13.5">
      <c r="B117" s="97"/>
      <c r="C117" s="97"/>
      <c r="G117" s="97"/>
    </row>
    <row r="118" spans="2:7" s="100" customFormat="1" ht="13.5">
      <c r="B118" s="97"/>
      <c r="C118" s="97"/>
      <c r="G118" s="97"/>
    </row>
    <row r="119" spans="1:7" s="100" customFormat="1" ht="13.5">
      <c r="A119" s="110"/>
      <c r="B119" s="97"/>
      <c r="C119" s="97"/>
      <c r="G119" s="97"/>
    </row>
    <row r="120" spans="2:7" s="100" customFormat="1" ht="13.5">
      <c r="B120" s="97"/>
      <c r="C120" s="97"/>
      <c r="G120" s="97"/>
    </row>
    <row r="121" spans="1:7" s="100" customFormat="1" ht="15.75">
      <c r="A121" s="67"/>
      <c r="B121" s="101"/>
      <c r="C121" s="105"/>
      <c r="G121" s="97"/>
    </row>
    <row r="122" spans="1:7" s="100" customFormat="1" ht="15.75">
      <c r="A122" s="102"/>
      <c r="B122" s="101"/>
      <c r="C122" s="101"/>
      <c r="G122" s="97"/>
    </row>
    <row r="123" spans="1:7" s="100" customFormat="1" ht="15.75">
      <c r="A123" s="104"/>
      <c r="B123" s="101"/>
      <c r="C123" s="101"/>
      <c r="G123" s="97"/>
    </row>
    <row r="124" spans="1:7" s="100" customFormat="1" ht="15.75">
      <c r="A124" s="67"/>
      <c r="B124" s="101"/>
      <c r="C124" s="101"/>
      <c r="G124" s="97"/>
    </row>
    <row r="125" spans="1:7" s="100" customFormat="1" ht="15.75">
      <c r="A125" s="67"/>
      <c r="B125" s="101"/>
      <c r="C125" s="101"/>
      <c r="G125" s="97"/>
    </row>
    <row r="126" spans="1:7" s="100" customFormat="1" ht="15.75">
      <c r="A126" s="67"/>
      <c r="B126" s="101"/>
      <c r="C126" s="101"/>
      <c r="G126" s="97"/>
    </row>
    <row r="127" spans="1:7" s="100" customFormat="1" ht="15.75">
      <c r="A127" s="108"/>
      <c r="B127" s="101"/>
      <c r="C127" s="101"/>
      <c r="G127" s="97"/>
    </row>
    <row r="128" spans="1:7" s="100" customFormat="1" ht="15.75">
      <c r="A128" s="108"/>
      <c r="B128" s="101"/>
      <c r="C128" s="106"/>
      <c r="D128" s="99"/>
      <c r="G128" s="97"/>
    </row>
  </sheetData>
  <sheetProtection/>
  <mergeCells count="3">
    <mergeCell ref="A1:D1"/>
    <mergeCell ref="A2:D2"/>
    <mergeCell ref="A3:D3"/>
  </mergeCells>
  <printOptions/>
  <pageMargins left="0.7" right="0.7" top="0.75" bottom="0.75" header="0.3" footer="0.3"/>
  <pageSetup fitToHeight="1" fitToWidth="1" orientation="portrait" paperSize="9" scale="35"/>
</worksheet>
</file>

<file path=xl/worksheets/sheet8.xml><?xml version="1.0" encoding="utf-8"?>
<worksheet xmlns="http://schemas.openxmlformats.org/spreadsheetml/2006/main" xmlns:r="http://schemas.openxmlformats.org/officeDocument/2006/relationships">
  <sheetPr>
    <pageSetUpPr fitToPage="1"/>
  </sheetPr>
  <dimension ref="A1:G71"/>
  <sheetViews>
    <sheetView zoomScale="85" zoomScaleNormal="85" zoomScalePageLayoutView="0" workbookViewId="0" topLeftCell="A23">
      <selection activeCell="D7" sqref="D7"/>
    </sheetView>
  </sheetViews>
  <sheetFormatPr defaultColWidth="11.57421875" defaultRowHeight="12.75"/>
  <cols>
    <col min="1" max="1" width="10.140625" style="25" customWidth="1"/>
    <col min="2" max="2" width="37.140625" style="25" customWidth="1"/>
    <col min="3" max="3" width="23.00390625" style="25" customWidth="1"/>
    <col min="4" max="4" width="24.7109375" style="25" customWidth="1"/>
    <col min="5" max="5" width="19.7109375" style="25" customWidth="1"/>
    <col min="6" max="16384" width="11.421875" style="0" customWidth="1"/>
  </cols>
  <sheetData>
    <row r="1" spans="1:7" ht="25.5" customHeight="1">
      <c r="A1" s="27"/>
      <c r="B1" s="28" t="s">
        <v>38</v>
      </c>
      <c r="C1" s="29"/>
      <c r="D1" s="29"/>
      <c r="E1" s="30"/>
      <c r="F1" s="9"/>
      <c r="G1" s="9"/>
    </row>
    <row r="2" spans="1:5" ht="16.5" thickBot="1">
      <c r="A2" s="31"/>
      <c r="B2" s="32" t="s">
        <v>63</v>
      </c>
      <c r="C2" s="33"/>
      <c r="D2" s="33"/>
      <c r="E2" s="34"/>
    </row>
    <row r="3" spans="1:5" ht="15.75">
      <c r="A3" s="27"/>
      <c r="B3" s="35" t="s">
        <v>39</v>
      </c>
      <c r="C3" s="36" t="s">
        <v>64</v>
      </c>
      <c r="D3" s="37" t="s">
        <v>65</v>
      </c>
      <c r="E3" s="37" t="s">
        <v>66</v>
      </c>
    </row>
    <row r="4" spans="1:5" ht="15.75">
      <c r="A4" s="38"/>
      <c r="B4" s="39" t="s">
        <v>67</v>
      </c>
      <c r="C4" s="40">
        <v>9100000</v>
      </c>
      <c r="D4" s="23">
        <v>175812.96</v>
      </c>
      <c r="E4" s="23">
        <v>33244.64</v>
      </c>
    </row>
    <row r="5" spans="1:5" ht="15.75">
      <c r="A5" s="38"/>
      <c r="B5" s="39" t="s">
        <v>68</v>
      </c>
      <c r="C5" s="40">
        <v>3500000</v>
      </c>
      <c r="D5" s="23">
        <v>67620.37</v>
      </c>
      <c r="E5" s="23">
        <v>12786.39</v>
      </c>
    </row>
    <row r="6" spans="1:5" ht="15.75">
      <c r="A6" s="38"/>
      <c r="B6" s="39" t="s">
        <v>69</v>
      </c>
      <c r="C6" s="40">
        <v>1150000</v>
      </c>
      <c r="D6" s="23">
        <v>22218.12</v>
      </c>
      <c r="E6" s="23">
        <v>4201.24</v>
      </c>
    </row>
    <row r="7" spans="1:5" ht="16.5" thickBot="1">
      <c r="A7" s="38"/>
      <c r="B7" s="39" t="s">
        <v>70</v>
      </c>
      <c r="C7" s="40">
        <v>483875.94</v>
      </c>
      <c r="D7" s="23">
        <v>9348.55</v>
      </c>
      <c r="E7" s="23">
        <v>1767.72</v>
      </c>
    </row>
    <row r="8" spans="1:5" ht="16.5" thickBot="1">
      <c r="A8" s="38"/>
      <c r="B8" s="41" t="s">
        <v>49</v>
      </c>
      <c r="C8" s="42">
        <v>14233875.94</v>
      </c>
      <c r="D8" s="43">
        <v>275000</v>
      </c>
      <c r="E8" s="43">
        <v>52000</v>
      </c>
    </row>
    <row r="9" spans="1:5" ht="16.5" thickBot="1">
      <c r="A9" s="31"/>
      <c r="B9" s="34"/>
      <c r="C9" s="31"/>
      <c r="D9" s="44"/>
      <c r="E9" s="44"/>
    </row>
    <row r="10" spans="1:5" ht="16.5" thickBot="1">
      <c r="A10" s="45"/>
      <c r="B10" s="45"/>
      <c r="C10" s="45"/>
      <c r="D10" s="45"/>
      <c r="E10" s="45"/>
    </row>
    <row r="11" spans="1:5" ht="15.75">
      <c r="A11" s="46"/>
      <c r="B11" s="47" t="s">
        <v>71</v>
      </c>
      <c r="C11" s="48"/>
      <c r="D11" s="48"/>
      <c r="E11" s="48"/>
    </row>
    <row r="12" spans="1:5" ht="15.75">
      <c r="A12" s="46"/>
      <c r="B12" s="39" t="s">
        <v>72</v>
      </c>
      <c r="C12" s="23" t="s">
        <v>91</v>
      </c>
      <c r="D12" s="23"/>
      <c r="E12" s="23"/>
    </row>
    <row r="13" spans="1:5" ht="15.75">
      <c r="A13" s="46"/>
      <c r="B13" s="49" t="s">
        <v>73</v>
      </c>
      <c r="C13" s="50">
        <v>150000</v>
      </c>
      <c r="D13" s="23">
        <v>1000</v>
      </c>
      <c r="E13" s="23"/>
    </row>
    <row r="14" spans="1:5" ht="15.75">
      <c r="A14" s="46"/>
      <c r="B14" s="51"/>
      <c r="C14" s="23" t="s">
        <v>92</v>
      </c>
      <c r="D14" s="23"/>
      <c r="E14" s="23"/>
    </row>
    <row r="15" spans="1:5" ht="15.75">
      <c r="A15" s="46"/>
      <c r="B15" s="51"/>
      <c r="C15" s="23" t="s">
        <v>93</v>
      </c>
      <c r="D15" s="23"/>
      <c r="E15" s="23"/>
    </row>
    <row r="16" spans="1:5" ht="16.5" thickBot="1">
      <c r="A16" s="46"/>
      <c r="B16" s="51"/>
      <c r="C16" s="23" t="s">
        <v>94</v>
      </c>
      <c r="D16" s="23">
        <v>774400</v>
      </c>
      <c r="E16" s="23"/>
    </row>
    <row r="17" spans="1:5" ht="16.5" thickBot="1">
      <c r="A17" s="46"/>
      <c r="B17" s="41" t="s">
        <v>102</v>
      </c>
      <c r="C17" s="52"/>
      <c r="D17" s="52"/>
      <c r="E17" s="43">
        <v>275000</v>
      </c>
    </row>
    <row r="18" spans="1:5" ht="16.5" thickBot="1">
      <c r="A18" s="53"/>
      <c r="B18" s="54"/>
      <c r="C18" s="55"/>
      <c r="D18" s="55"/>
      <c r="E18" s="55"/>
    </row>
    <row r="19" ht="16.5" thickBot="1"/>
    <row r="20" spans="1:5" ht="15.75">
      <c r="A20" s="27"/>
      <c r="B20" s="28" t="s">
        <v>74</v>
      </c>
      <c r="C20" s="29"/>
      <c r="D20" s="29"/>
      <c r="E20" s="30"/>
    </row>
    <row r="21" spans="1:5" ht="15.75">
      <c r="A21" s="38"/>
      <c r="B21" s="56" t="s">
        <v>75</v>
      </c>
      <c r="E21" s="39"/>
    </row>
    <row r="22" spans="1:5" ht="16.5" thickBot="1">
      <c r="A22" s="31"/>
      <c r="B22" s="33"/>
      <c r="C22" s="33"/>
      <c r="D22" s="33"/>
      <c r="E22" s="34"/>
    </row>
    <row r="23" spans="1:5" ht="15.75">
      <c r="A23" s="27"/>
      <c r="B23" s="28" t="s">
        <v>30</v>
      </c>
      <c r="C23" s="57"/>
      <c r="D23" s="57"/>
      <c r="E23" s="30"/>
    </row>
    <row r="24" spans="1:5" ht="15.75">
      <c r="A24" s="38"/>
      <c r="B24" s="58" t="s">
        <v>76</v>
      </c>
      <c r="C24" s="23"/>
      <c r="D24" s="23"/>
      <c r="E24" s="59"/>
    </row>
    <row r="25" spans="1:5" ht="15.75">
      <c r="A25" s="38"/>
      <c r="B25" s="25" t="s">
        <v>77</v>
      </c>
      <c r="C25" s="23">
        <v>9100000</v>
      </c>
      <c r="D25" s="23"/>
      <c r="E25" s="59">
        <v>273000</v>
      </c>
    </row>
    <row r="26" spans="1:5" ht="15.75">
      <c r="A26" s="38"/>
      <c r="B26" s="25" t="s">
        <v>103</v>
      </c>
      <c r="C26" s="23"/>
      <c r="D26" s="23"/>
      <c r="E26" s="59">
        <v>5341.3</v>
      </c>
    </row>
    <row r="27" spans="1:5" ht="15.75">
      <c r="A27" s="38"/>
      <c r="B27" s="56" t="s">
        <v>78</v>
      </c>
      <c r="C27" s="23"/>
      <c r="D27" s="23"/>
      <c r="E27" s="23">
        <v>267658.7</v>
      </c>
    </row>
    <row r="28" spans="1:5" ht="15.75">
      <c r="A28" s="38"/>
      <c r="C28" s="23"/>
      <c r="D28" s="23"/>
      <c r="E28" s="59"/>
    </row>
    <row r="29" spans="1:5" ht="16.5" thickBot="1">
      <c r="A29" s="38"/>
      <c r="B29" s="25" t="s">
        <v>80</v>
      </c>
      <c r="C29" s="23"/>
      <c r="D29" s="23"/>
      <c r="E29" s="59">
        <v>40148.8</v>
      </c>
    </row>
    <row r="30" spans="1:5" ht="16.5" thickBot="1">
      <c r="A30" s="68"/>
      <c r="B30" s="69" t="s">
        <v>81</v>
      </c>
      <c r="C30" s="70"/>
      <c r="D30" s="70"/>
      <c r="E30" s="71">
        <v>307807.5</v>
      </c>
    </row>
    <row r="31" ht="16.5" thickBot="1"/>
    <row r="32" spans="1:5" ht="15.75">
      <c r="A32" s="27"/>
      <c r="B32" s="61" t="s">
        <v>50</v>
      </c>
      <c r="C32" s="57"/>
      <c r="D32" s="57"/>
      <c r="E32" s="62"/>
    </row>
    <row r="33" spans="1:5" ht="15.75">
      <c r="A33" s="38"/>
      <c r="B33" s="39" t="s">
        <v>79</v>
      </c>
      <c r="C33" s="23">
        <v>3500000</v>
      </c>
      <c r="D33" s="23"/>
      <c r="E33" s="59">
        <v>350000</v>
      </c>
    </row>
    <row r="34" spans="1:5" ht="15.75">
      <c r="A34" s="38"/>
      <c r="B34" s="39" t="s">
        <v>108</v>
      </c>
      <c r="C34" s="23"/>
      <c r="D34" s="23"/>
      <c r="E34" s="59">
        <v>6847.83</v>
      </c>
    </row>
    <row r="35" spans="1:5" ht="15.75">
      <c r="A35" s="38"/>
      <c r="B35" s="66" t="s">
        <v>115</v>
      </c>
      <c r="C35" s="23"/>
      <c r="D35" s="23"/>
      <c r="E35" s="59">
        <v>343152.17</v>
      </c>
    </row>
    <row r="36" spans="1:5" ht="15.75">
      <c r="A36" s="38"/>
      <c r="B36" s="66"/>
      <c r="C36" s="23"/>
      <c r="D36" s="23"/>
      <c r="E36" s="59"/>
    </row>
    <row r="37" spans="1:5" ht="16.5" thickBot="1">
      <c r="A37" s="38"/>
      <c r="B37" s="39" t="s">
        <v>80</v>
      </c>
      <c r="C37" s="23"/>
      <c r="D37" s="23"/>
      <c r="E37" s="24">
        <v>51472.83</v>
      </c>
    </row>
    <row r="38" spans="1:5" ht="16.5" thickBot="1">
      <c r="A38" s="31"/>
      <c r="B38" s="54" t="s">
        <v>81</v>
      </c>
      <c r="C38" s="44"/>
      <c r="D38" s="44"/>
      <c r="E38" s="63">
        <v>394625</v>
      </c>
    </row>
    <row r="39" spans="1:5" s="4" customFormat="1" ht="16.5" thickBot="1">
      <c r="A39" s="67"/>
      <c r="B39" s="67"/>
      <c r="C39" s="67"/>
      <c r="D39" s="67"/>
      <c r="E39" s="67"/>
    </row>
    <row r="40" spans="1:5" ht="15.75">
      <c r="A40" s="27"/>
      <c r="B40" s="61" t="s">
        <v>95</v>
      </c>
      <c r="C40" s="29"/>
      <c r="D40" s="57"/>
      <c r="E40" s="62"/>
    </row>
    <row r="41" spans="1:5" ht="15.75">
      <c r="A41" s="38"/>
      <c r="B41" s="39" t="s">
        <v>79</v>
      </c>
      <c r="C41" s="23">
        <v>1150000</v>
      </c>
      <c r="D41" s="23"/>
      <c r="E41" s="59">
        <v>115000</v>
      </c>
    </row>
    <row r="42" spans="1:5" ht="16.5" thickBot="1">
      <c r="A42" s="38"/>
      <c r="B42" s="39" t="s">
        <v>114</v>
      </c>
      <c r="C42" s="23"/>
      <c r="D42" s="23"/>
      <c r="E42" s="24">
        <v>2250</v>
      </c>
    </row>
    <row r="43" spans="1:5" ht="15.75">
      <c r="A43" s="38"/>
      <c r="B43" s="39"/>
      <c r="C43" s="23"/>
      <c r="D43" s="23"/>
      <c r="E43" s="59">
        <v>112750</v>
      </c>
    </row>
    <row r="44" spans="1:5" ht="16.5" thickBot="1">
      <c r="A44" s="38"/>
      <c r="B44" s="39" t="s">
        <v>80</v>
      </c>
      <c r="C44" s="23"/>
      <c r="D44" s="23"/>
      <c r="E44" s="24">
        <v>16912.5</v>
      </c>
    </row>
    <row r="45" spans="1:5" ht="16.5" thickBot="1">
      <c r="A45" s="31"/>
      <c r="B45" s="34"/>
      <c r="C45" s="33"/>
      <c r="D45" s="44"/>
      <c r="E45" s="63">
        <v>129662.5</v>
      </c>
    </row>
    <row r="46" spans="1:5" ht="16.5" thickBot="1">
      <c r="A46" s="45"/>
      <c r="B46" s="45"/>
      <c r="C46" s="45"/>
      <c r="D46" s="45"/>
      <c r="E46" s="112"/>
    </row>
    <row r="47" spans="1:5" ht="15.75">
      <c r="A47" s="27"/>
      <c r="B47" s="61" t="s">
        <v>1</v>
      </c>
      <c r="C47" s="29"/>
      <c r="D47" s="57"/>
      <c r="E47" s="62"/>
    </row>
    <row r="48" spans="1:5" ht="15.75">
      <c r="A48" s="38"/>
      <c r="B48" s="39" t="s">
        <v>79</v>
      </c>
      <c r="C48" s="23">
        <v>274594.1</v>
      </c>
      <c r="D48" s="23"/>
      <c r="E48" s="59">
        <v>27459.41</v>
      </c>
    </row>
    <row r="49" spans="1:5" ht="16.5" thickBot="1">
      <c r="A49" s="38"/>
      <c r="B49" s="39" t="s">
        <v>118</v>
      </c>
      <c r="C49" s="74" t="s">
        <v>117</v>
      </c>
      <c r="D49" s="23"/>
      <c r="E49" s="24">
        <v>537.25</v>
      </c>
    </row>
    <row r="50" spans="1:5" ht="15.75">
      <c r="A50" s="38"/>
      <c r="B50" s="39"/>
      <c r="C50" s="23"/>
      <c r="D50" s="23"/>
      <c r="E50" s="60">
        <v>26922.16</v>
      </c>
    </row>
    <row r="51" spans="1:5" ht="15.75">
      <c r="A51" s="38"/>
      <c r="B51" s="39"/>
      <c r="C51" s="23"/>
      <c r="D51" s="23"/>
      <c r="E51" s="59"/>
    </row>
    <row r="52" spans="1:5" ht="15.75">
      <c r="A52" s="38"/>
      <c r="B52" s="39" t="s">
        <v>97</v>
      </c>
      <c r="C52" s="23">
        <v>88405.08</v>
      </c>
      <c r="D52" s="23"/>
      <c r="E52" s="60">
        <v>8840.51</v>
      </c>
    </row>
    <row r="53" spans="1:5" ht="15.75">
      <c r="A53" s="38"/>
      <c r="B53" s="39"/>
      <c r="C53" s="23"/>
      <c r="D53" s="23"/>
      <c r="E53" s="59"/>
    </row>
    <row r="54" spans="1:5" ht="15.75">
      <c r="A54" s="38"/>
      <c r="B54" s="39" t="s">
        <v>97</v>
      </c>
      <c r="C54" s="23">
        <v>120876.76</v>
      </c>
      <c r="D54" s="23"/>
      <c r="E54" s="59">
        <v>12087.68</v>
      </c>
    </row>
    <row r="55" spans="1:5" ht="15.75">
      <c r="A55" s="38"/>
      <c r="B55" s="39" t="s">
        <v>119</v>
      </c>
      <c r="C55" s="23">
        <v>15766.53</v>
      </c>
      <c r="D55" s="23"/>
      <c r="E55" s="59">
        <v>236.5</v>
      </c>
    </row>
    <row r="56" spans="1:5" ht="16.5" thickBot="1">
      <c r="A56" s="38"/>
      <c r="B56" s="39"/>
      <c r="C56" s="23"/>
      <c r="D56" s="23"/>
      <c r="E56" s="73">
        <v>11851.18</v>
      </c>
    </row>
    <row r="57" spans="1:5" ht="16.5" thickBot="1">
      <c r="A57" s="38"/>
      <c r="B57" s="39" t="s">
        <v>120</v>
      </c>
      <c r="C57" s="72"/>
      <c r="D57" s="23"/>
      <c r="E57" s="24">
        <v>47613.85</v>
      </c>
    </row>
    <row r="58" spans="1:5" ht="16.5" thickBot="1">
      <c r="A58" s="38"/>
      <c r="B58" s="39" t="s">
        <v>80</v>
      </c>
      <c r="C58" s="72"/>
      <c r="D58" s="23"/>
      <c r="E58" s="24">
        <v>7142.08</v>
      </c>
    </row>
    <row r="59" spans="1:5" ht="16.5" thickBot="1">
      <c r="A59" s="31"/>
      <c r="B59" s="34"/>
      <c r="C59" s="33"/>
      <c r="D59" s="44"/>
      <c r="E59" s="63">
        <v>54755.92</v>
      </c>
    </row>
    <row r="60" ht="16.5" thickBot="1">
      <c r="E60" s="64"/>
    </row>
    <row r="61" spans="1:4" ht="15.75">
      <c r="A61" s="27"/>
      <c r="B61" s="28" t="s">
        <v>82</v>
      </c>
      <c r="C61" s="29"/>
      <c r="D61" s="30"/>
    </row>
    <row r="62" spans="1:4" ht="15.75">
      <c r="A62" s="38"/>
      <c r="D62" s="39"/>
    </row>
    <row r="63" spans="1:4" ht="15.75">
      <c r="A63" s="38"/>
      <c r="B63" s="56" t="s">
        <v>83</v>
      </c>
      <c r="D63" s="39"/>
    </row>
    <row r="64" spans="1:4" ht="16.5" thickBot="1">
      <c r="A64" s="31"/>
      <c r="B64" s="33"/>
      <c r="C64" s="33"/>
      <c r="D64" s="34"/>
    </row>
    <row r="65" spans="1:4" ht="15.75">
      <c r="A65" s="27"/>
      <c r="B65" s="61" t="s">
        <v>39</v>
      </c>
      <c r="C65" s="37" t="s">
        <v>64</v>
      </c>
      <c r="D65" s="37" t="s">
        <v>84</v>
      </c>
    </row>
    <row r="66" spans="1:4" ht="15.75">
      <c r="A66" s="38"/>
      <c r="B66" s="39"/>
      <c r="C66" s="65"/>
      <c r="D66" s="76" t="s">
        <v>85</v>
      </c>
    </row>
    <row r="67" spans="1:4" ht="15.75">
      <c r="A67" s="38"/>
      <c r="B67" s="39" t="s">
        <v>68</v>
      </c>
      <c r="C67" s="23">
        <v>3500000</v>
      </c>
      <c r="D67" s="23">
        <v>32563.41</v>
      </c>
    </row>
    <row r="68" spans="1:4" ht="16.5" thickBot="1">
      <c r="A68" s="38"/>
      <c r="B68" s="39" t="s">
        <v>70</v>
      </c>
      <c r="C68" s="40">
        <v>274594.1</v>
      </c>
      <c r="D68" s="23">
        <v>2554.78</v>
      </c>
    </row>
    <row r="69" spans="1:4" ht="16.5" thickBot="1">
      <c r="A69" s="31"/>
      <c r="B69" s="34"/>
      <c r="C69" s="43">
        <v>3774594.1</v>
      </c>
      <c r="D69" s="43">
        <v>35118.19</v>
      </c>
    </row>
    <row r="71" ht="15.75">
      <c r="B71" s="21"/>
    </row>
  </sheetData>
  <sheetProtection/>
  <printOptions/>
  <pageMargins left="0.7" right="0.7" top="0.75" bottom="0.75" header="0.3" footer="0.3"/>
  <pageSetup fitToHeight="2" fitToWidth="1"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E11"/>
  <sheetViews>
    <sheetView zoomScalePageLayoutView="0" workbookViewId="0" topLeftCell="A1">
      <selection activeCell="C14" sqref="C14"/>
    </sheetView>
  </sheetViews>
  <sheetFormatPr defaultColWidth="11.421875" defaultRowHeight="15" customHeight="1"/>
  <cols>
    <col min="1" max="1" width="4.421875" style="148" customWidth="1"/>
    <col min="2" max="2" width="33.7109375" style="148" customWidth="1"/>
    <col min="3" max="3" width="21.7109375" style="148" customWidth="1"/>
    <col min="4" max="4" width="23.8515625" style="148" customWidth="1"/>
    <col min="5" max="5" width="22.8515625" style="148" customWidth="1"/>
    <col min="6" max="16384" width="8.8515625" style="148" customWidth="1"/>
  </cols>
  <sheetData>
    <row r="1" spans="1:5" ht="15" customHeight="1">
      <c r="A1" s="144"/>
      <c r="B1" s="145" t="s">
        <v>86</v>
      </c>
      <c r="C1" s="146"/>
      <c r="D1" s="146"/>
      <c r="E1" s="147"/>
    </row>
    <row r="2" spans="1:5" ht="15" customHeight="1">
      <c r="A2" s="149"/>
      <c r="E2" s="150"/>
    </row>
    <row r="3" spans="1:5" ht="15" customHeight="1">
      <c r="A3" s="149"/>
      <c r="B3" s="151" t="s">
        <v>87</v>
      </c>
      <c r="E3" s="150"/>
    </row>
    <row r="4" spans="1:5" ht="15" customHeight="1" thickBot="1">
      <c r="A4" s="152"/>
      <c r="B4" s="153"/>
      <c r="C4" s="153"/>
      <c r="D4" s="153"/>
      <c r="E4" s="154"/>
    </row>
    <row r="5" spans="1:5" ht="15" customHeight="1">
      <c r="A5" s="144"/>
      <c r="B5" s="155" t="s">
        <v>39</v>
      </c>
      <c r="C5" s="75" t="s">
        <v>88</v>
      </c>
      <c r="D5" s="75" t="s">
        <v>89</v>
      </c>
      <c r="E5" s="143" t="s">
        <v>90</v>
      </c>
    </row>
    <row r="6" spans="1:5" ht="15" customHeight="1">
      <c r="A6" s="149"/>
      <c r="B6" s="156"/>
      <c r="C6" s="157"/>
      <c r="D6" s="157"/>
      <c r="E6" s="158"/>
    </row>
    <row r="7" spans="1:5" ht="15" customHeight="1">
      <c r="A7" s="159"/>
      <c r="B7" s="160" t="s">
        <v>67</v>
      </c>
      <c r="C7" s="161">
        <v>1186956.52</v>
      </c>
      <c r="D7" s="162">
        <v>99919.84</v>
      </c>
      <c r="E7" s="163">
        <v>1087036.68</v>
      </c>
    </row>
    <row r="8" spans="1:5" ht="15" customHeight="1">
      <c r="A8" s="159"/>
      <c r="B8" s="160" t="s">
        <v>68</v>
      </c>
      <c r="C8" s="162">
        <v>456521.74</v>
      </c>
      <c r="D8" s="162">
        <v>61453.35</v>
      </c>
      <c r="E8" s="163">
        <v>395068.39</v>
      </c>
    </row>
    <row r="9" spans="1:5" ht="15" customHeight="1">
      <c r="A9" s="159"/>
      <c r="B9" s="160" t="s">
        <v>69</v>
      </c>
      <c r="C9" s="162">
        <v>150000</v>
      </c>
      <c r="D9" s="162">
        <v>17460.48</v>
      </c>
      <c r="E9" s="163">
        <v>132539.52</v>
      </c>
    </row>
    <row r="10" spans="1:5" ht="15" customHeight="1">
      <c r="A10" s="159"/>
      <c r="B10" s="160" t="s">
        <v>70</v>
      </c>
      <c r="C10" s="162">
        <v>52818.22</v>
      </c>
      <c r="D10" s="162">
        <v>10088.85</v>
      </c>
      <c r="E10" s="163">
        <v>42729.37</v>
      </c>
    </row>
    <row r="11" spans="1:5" ht="15" customHeight="1" thickBot="1">
      <c r="A11" s="152"/>
      <c r="B11" s="153"/>
      <c r="C11" s="164">
        <f>SUM(C7:C10)</f>
        <v>1846296.48</v>
      </c>
      <c r="D11" s="164">
        <f>SUM(D7:D10)</f>
        <v>188922.52000000002</v>
      </c>
      <c r="E11" s="165">
        <f>SUM(E7:E10)</f>
        <v>1657373.96</v>
      </c>
    </row>
  </sheetData>
  <sheetProtection/>
  <printOptions/>
  <pageMargins left="0.7" right="0.7" top="0.75" bottom="0.75" header="0.3" footer="0.3"/>
  <pageSetup fitToHeight="1" fitToWidth="1" orientation="portrait" paperSize="9" scale="7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Sunland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Wilanda</dc:creator>
  <cp:keywords/>
  <dc:description/>
  <cp:lastModifiedBy>Microsoft Office User</cp:lastModifiedBy>
  <cp:lastPrinted>2023-11-28T19:50:59Z</cp:lastPrinted>
  <dcterms:created xsi:type="dcterms:W3CDTF">1996-09-19T14:24:23Z</dcterms:created>
  <dcterms:modified xsi:type="dcterms:W3CDTF">2023-11-29T10:04:11Z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