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bsacorp-my.sharepoint.com/personal/vuyokazi_kamenga_absa_africa/Documents/Desktop/CIB SAM Folder/Training/SARIPA Insolvency Course/Exam/"/>
    </mc:Choice>
  </mc:AlternateContent>
  <xr:revisionPtr revIDLastSave="789" documentId="8_{C53F0D3C-A4F2-48D6-B7C0-62EA264F34EC}" xr6:coauthVersionLast="47" xr6:coauthVersionMax="47" xr10:uidLastSave="{ED5E1AFB-50D4-4CA0-B364-922B9F7726B3}"/>
  <bookViews>
    <workbookView xWindow="28680" yWindow="-120" windowWidth="19440" windowHeight="15000" xr2:uid="{025D5594-4CDE-4E9D-8D96-12BA5510E34F}"/>
  </bookViews>
  <sheets>
    <sheet name="Liquidation &amp; Distribution Acco" sheetId="1" r:id="rId1"/>
    <sheet name="Distribution Account - List A" sheetId="3" r:id="rId2"/>
    <sheet name="Bank Reconciliation Statement" sheetId="4" r:id="rId3"/>
  </sheet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4" l="1"/>
  <c r="B13" i="4"/>
  <c r="B15" i="4"/>
  <c r="C6" i="4"/>
  <c r="C27" i="4"/>
  <c r="B27" i="4"/>
  <c r="C28" i="4"/>
  <c r="B25" i="4"/>
  <c r="B24" i="4"/>
  <c r="B23" i="4"/>
  <c r="B20" i="4"/>
  <c r="B19" i="4"/>
  <c r="B18" i="4"/>
  <c r="D95" i="1"/>
  <c r="D64" i="1"/>
  <c r="D32" i="1"/>
  <c r="D123" i="1"/>
  <c r="E136" i="1"/>
  <c r="E137" i="1"/>
  <c r="E138" i="1"/>
  <c r="E139" i="1"/>
  <c r="E141" i="1"/>
  <c r="B155" i="1"/>
  <c r="B178" i="1"/>
  <c r="D178" i="1"/>
  <c r="C19" i="3"/>
  <c r="E181" i="1"/>
  <c r="D181" i="1"/>
  <c r="J108" i="1"/>
  <c r="I67" i="1"/>
  <c r="C131" i="1"/>
  <c r="I68" i="1"/>
  <c r="I69" i="1"/>
  <c r="C132" i="1"/>
  <c r="I70" i="1"/>
  <c r="I71" i="1"/>
  <c r="C133" i="1"/>
  <c r="I72" i="1"/>
  <c r="I73" i="1"/>
  <c r="I74" i="1"/>
  <c r="I75" i="1"/>
  <c r="I76" i="1"/>
  <c r="I77" i="1"/>
  <c r="D145" i="1"/>
  <c r="I51" i="1"/>
  <c r="C71" i="1"/>
  <c r="I52" i="1"/>
  <c r="I53" i="1"/>
  <c r="I54" i="1"/>
  <c r="I55" i="1"/>
  <c r="D81" i="1"/>
  <c r="I43" i="1"/>
  <c r="C39" i="1"/>
  <c r="I44" i="1"/>
  <c r="I45" i="1"/>
  <c r="I46" i="1"/>
  <c r="I47" i="1"/>
  <c r="D49" i="1"/>
  <c r="I26" i="1"/>
  <c r="C6" i="1"/>
  <c r="I27" i="1"/>
  <c r="I28" i="1"/>
  <c r="I29" i="1"/>
  <c r="I30" i="1"/>
  <c r="I34" i="1"/>
  <c r="I35" i="1"/>
  <c r="I36" i="1"/>
  <c r="I37" i="1"/>
  <c r="I39" i="1"/>
  <c r="D16" i="1"/>
  <c r="C49" i="1"/>
  <c r="I5" i="1"/>
  <c r="I4" i="1"/>
  <c r="I6" i="1"/>
  <c r="I8" i="1"/>
  <c r="I9" i="1"/>
  <c r="K5" i="1"/>
  <c r="D48" i="1"/>
  <c r="C48" i="1"/>
  <c r="I92" i="1"/>
  <c r="I95" i="1"/>
  <c r="I96" i="1"/>
  <c r="J92" i="1"/>
  <c r="D50" i="1"/>
  <c r="C50" i="1"/>
  <c r="C51" i="1"/>
  <c r="D52" i="1"/>
  <c r="J13" i="1"/>
  <c r="J14" i="1"/>
  <c r="I13" i="1"/>
  <c r="I14" i="1"/>
  <c r="I15" i="1"/>
  <c r="J5" i="1"/>
  <c r="D47" i="1"/>
  <c r="D53" i="1"/>
  <c r="E45" i="1"/>
  <c r="B56" i="1"/>
  <c r="D58" i="1"/>
  <c r="C81" i="1"/>
  <c r="K6" i="1"/>
  <c r="D80" i="1"/>
  <c r="C80" i="1"/>
  <c r="C82" i="1"/>
  <c r="D83" i="1"/>
  <c r="C83" i="1"/>
  <c r="D84" i="1"/>
  <c r="J6" i="1"/>
  <c r="D79" i="1"/>
  <c r="D85" i="1"/>
  <c r="E77" i="1"/>
  <c r="B88" i="1"/>
  <c r="D89" i="1"/>
  <c r="E108" i="1"/>
  <c r="D115" i="1"/>
  <c r="B118" i="1"/>
  <c r="I114" i="1"/>
  <c r="B121" i="1"/>
  <c r="B119" i="1"/>
  <c r="D119" i="1"/>
  <c r="C145" i="1"/>
  <c r="K8" i="1"/>
  <c r="D144" i="1"/>
  <c r="C144" i="1"/>
  <c r="J95" i="1"/>
  <c r="D146" i="1"/>
  <c r="C146" i="1"/>
  <c r="D147" i="1"/>
  <c r="C147" i="1"/>
  <c r="D148" i="1"/>
  <c r="C148" i="1"/>
  <c r="D149" i="1"/>
  <c r="C149" i="1"/>
  <c r="D151" i="1"/>
  <c r="J8" i="1"/>
  <c r="D143" i="1"/>
  <c r="D152" i="1"/>
  <c r="B162" i="1"/>
  <c r="D162" i="1"/>
  <c r="D163" i="1"/>
  <c r="D164" i="1"/>
  <c r="D165" i="1"/>
  <c r="B166" i="1"/>
  <c r="D166" i="1"/>
  <c r="D167" i="1"/>
  <c r="D168" i="1"/>
  <c r="D169" i="1"/>
  <c r="D170" i="1"/>
  <c r="D161" i="1"/>
  <c r="D173" i="1"/>
  <c r="D174" i="1"/>
  <c r="D175" i="1"/>
  <c r="D176" i="1"/>
  <c r="D171" i="1"/>
  <c r="E6" i="3"/>
  <c r="D6" i="3"/>
  <c r="B60" i="1"/>
  <c r="D7" i="3"/>
  <c r="G6" i="3"/>
  <c r="E9" i="3"/>
  <c r="D9" i="3"/>
  <c r="B91" i="1"/>
  <c r="D10" i="3"/>
  <c r="G9" i="3"/>
  <c r="F11" i="3"/>
  <c r="G11" i="3"/>
  <c r="F13" i="3"/>
  <c r="G13" i="3"/>
  <c r="G14" i="3"/>
  <c r="G15" i="3"/>
  <c r="F16" i="3"/>
  <c r="G16" i="3"/>
  <c r="G17" i="3"/>
  <c r="K7" i="1"/>
  <c r="I60" i="1"/>
  <c r="I61" i="1"/>
  <c r="I62" i="1"/>
  <c r="I63" i="1"/>
  <c r="J7" i="1"/>
  <c r="D4" i="3"/>
  <c r="E12" i="1"/>
  <c r="J4" i="1"/>
  <c r="D14" i="1"/>
  <c r="K4" i="1"/>
  <c r="D15" i="1"/>
  <c r="I83" i="1"/>
  <c r="I88" i="1"/>
  <c r="J83" i="1"/>
  <c r="D17" i="1"/>
  <c r="C15" i="1"/>
  <c r="C16" i="1"/>
  <c r="C17" i="1"/>
  <c r="D21" i="1"/>
  <c r="D22" i="1"/>
  <c r="B25" i="1"/>
  <c r="D26" i="1"/>
  <c r="E4" i="3"/>
  <c r="G8" i="3"/>
  <c r="G12" i="3"/>
  <c r="I108" i="1"/>
  <c r="H16" i="3"/>
  <c r="H13" i="3"/>
  <c r="H11" i="3"/>
  <c r="J17" i="3"/>
  <c r="F17" i="3"/>
  <c r="D17" i="3"/>
  <c r="I104" i="1"/>
  <c r="I102" i="1"/>
  <c r="J84" i="1"/>
  <c r="J85" i="1"/>
  <c r="J87" i="1"/>
  <c r="J93" i="1"/>
  <c r="J94" i="1"/>
  <c r="J91" i="1"/>
  <c r="J96" i="1"/>
  <c r="B28" i="1"/>
  <c r="B26" i="1"/>
  <c r="B89" i="1"/>
  <c r="I103" i="1"/>
  <c r="K106" i="1"/>
  <c r="K107" i="1"/>
  <c r="I109" i="1"/>
  <c r="J86" i="1"/>
  <c r="J88" i="1"/>
  <c r="E64" i="1"/>
  <c r="B58" i="1"/>
  <c r="E32" i="1"/>
  <c r="E95" i="1"/>
  <c r="J104" i="1"/>
  <c r="K104" i="1"/>
  <c r="B84" i="1"/>
  <c r="J105" i="1"/>
  <c r="K105" i="1"/>
  <c r="K108" i="1"/>
  <c r="B151" i="1"/>
  <c r="E124" i="1"/>
  <c r="D124" i="1"/>
  <c r="J102" i="1"/>
  <c r="K102" i="1"/>
  <c r="J103" i="1"/>
  <c r="K103" i="1"/>
  <c r="K109" i="1"/>
  <c r="J109" i="1"/>
  <c r="B52" i="1"/>
  <c r="B21" i="1"/>
  <c r="K9" i="1"/>
  <c r="J9" i="1"/>
  <c r="E17" i="3"/>
  <c r="H4" i="3"/>
  <c r="H6" i="3"/>
  <c r="H9" i="3"/>
  <c r="H17" i="3"/>
  <c r="I4" i="3"/>
  <c r="I6" i="3"/>
  <c r="I8" i="3"/>
  <c r="I9" i="3"/>
  <c r="I11" i="3"/>
  <c r="I12" i="3"/>
  <c r="I13" i="3"/>
  <c r="I14" i="3"/>
  <c r="I15" i="3"/>
  <c r="I16" i="3"/>
  <c r="I17" i="3"/>
</calcChain>
</file>

<file path=xl/sharedStrings.xml><?xml version="1.0" encoding="utf-8"?>
<sst xmlns="http://schemas.openxmlformats.org/spreadsheetml/2006/main" count="309" uniqueCount="196">
  <si>
    <t>ENCUMBERED ASSET ACCOUNT #1</t>
  </si>
  <si>
    <t>SCHEDULE A</t>
  </si>
  <si>
    <t>ACCOUNT</t>
  </si>
  <si>
    <t>GROSS PROCEEDS</t>
  </si>
  <si>
    <t>MASTER'S FEE</t>
  </si>
  <si>
    <t>BOND PREMIUM</t>
  </si>
  <si>
    <t>CALCULATIONS</t>
  </si>
  <si>
    <t>VAT</t>
  </si>
  <si>
    <t>PAYMENTS</t>
  </si>
  <si>
    <t>RECEIPTS</t>
  </si>
  <si>
    <t>Encumbered asset 1</t>
  </si>
  <si>
    <t>Receipts:</t>
  </si>
  <si>
    <t>Encumbered asset 2</t>
  </si>
  <si>
    <t>Encumbered asset 3</t>
  </si>
  <si>
    <t>Encumbered asset 4</t>
  </si>
  <si>
    <t>Free residue</t>
  </si>
  <si>
    <t>MASTER'S FEES</t>
  </si>
  <si>
    <t>Total Receipts</t>
  </si>
  <si>
    <t>Payments:</t>
  </si>
  <si>
    <t>Balance divided by R5k * R275</t>
  </si>
  <si>
    <t>Total fee (VAT n/a)</t>
  </si>
  <si>
    <t>BOND SECURITY PREMIUM</t>
  </si>
  <si>
    <t>Rates and taxes to get certificate</t>
  </si>
  <si>
    <t>SCHEDULE B</t>
  </si>
  <si>
    <t>CALCULATION OF LIQUIDATOR'S REMUNERATION IN ACCORDANCE WITH SPENDIFF DECISION</t>
  </si>
  <si>
    <t>Encumbered asset account 1</t>
  </si>
  <si>
    <t>Total Payments</t>
  </si>
  <si>
    <t>Fixed property</t>
  </si>
  <si>
    <t>Balance awarded as follows:</t>
  </si>
  <si>
    <t>Fee</t>
  </si>
  <si>
    <t>Available to creditors</t>
  </si>
  <si>
    <t>Less output VAT * rate * 15%</t>
  </si>
  <si>
    <t xml:space="preserve">  Capital</t>
  </si>
  <si>
    <t>Plus VAT @ 15%</t>
  </si>
  <si>
    <t xml:space="preserve">  Interest</t>
  </si>
  <si>
    <t>Occupational rent</t>
  </si>
  <si>
    <t>Balance carried over to Free Residue account</t>
  </si>
  <si>
    <t>Total fee (VAT inclusive)</t>
  </si>
  <si>
    <t>TOTALS</t>
  </si>
  <si>
    <t>ENCUMBERED ASSET ACCOUNT #2</t>
  </si>
  <si>
    <t>Encumbered asset account 2</t>
  </si>
  <si>
    <t>Encumbered asset account 3</t>
  </si>
  <si>
    <t>Encumbered asset account 4</t>
  </si>
  <si>
    <t>Free residue account</t>
  </si>
  <si>
    <t>ENCUMBERED ASSET ACCOUNT #3</t>
  </si>
  <si>
    <t>SCHEDULE C</t>
  </si>
  <si>
    <t>AUCTIONEER'S FEE</t>
  </si>
  <si>
    <t>SCHEDULE D</t>
  </si>
  <si>
    <t>VAT SCHEDULE</t>
  </si>
  <si>
    <t>OUTPUT VAT</t>
  </si>
  <si>
    <t>INPUT VAT</t>
  </si>
  <si>
    <t>PAYABLE/(REFUNDABLE)</t>
  </si>
  <si>
    <t>Attorney fees - collection of debts</t>
  </si>
  <si>
    <t>Encumbered asset 5</t>
  </si>
  <si>
    <t>Encumbered asset 6</t>
  </si>
  <si>
    <t>SCHEDULE E</t>
  </si>
  <si>
    <t>OTHER</t>
  </si>
  <si>
    <t># of days</t>
  </si>
  <si>
    <t>Date of seq</t>
  </si>
  <si>
    <t>Pmt date</t>
  </si>
  <si>
    <t xml:space="preserve">Other costs: </t>
  </si>
  <si>
    <t>ENCUMBERED ASSET ACCOUNT #4</t>
  </si>
  <si>
    <t>Creditor XX</t>
  </si>
  <si>
    <t>FREE RESIDUE ACCOUNT</t>
  </si>
  <si>
    <t>Amounts transferred from Enc. Asset #1</t>
  </si>
  <si>
    <t>Amounts transferred from Enc. Asset #2</t>
  </si>
  <si>
    <t>Amounts transferred from Enc. Asset #3</t>
  </si>
  <si>
    <t>Amounts transferred from Enc. Asset #4</t>
  </si>
  <si>
    <t>Attornery fees - Taxed Bill of Costs of De Villiers</t>
  </si>
  <si>
    <t>Other costs</t>
  </si>
  <si>
    <t>Preferent creditors:</t>
  </si>
  <si>
    <t>s96 - funeral &amp; death-bed expenses</t>
  </si>
  <si>
    <t>s97 - sequestration costs</t>
  </si>
  <si>
    <t>s98 - execution costs</t>
  </si>
  <si>
    <t>s98A - employees</t>
  </si>
  <si>
    <t>max:</t>
  </si>
  <si>
    <t xml:space="preserve">  contributions to funds</t>
  </si>
  <si>
    <t>s99 - statutory obligations</t>
  </si>
  <si>
    <t xml:space="preserve">  compensation act</t>
  </si>
  <si>
    <t xml:space="preserve">  income tax</t>
  </si>
  <si>
    <t xml:space="preserve">  customs &amp; excise</t>
  </si>
  <si>
    <t xml:space="preserve">  VAT</t>
  </si>
  <si>
    <t xml:space="preserve">  UIF</t>
  </si>
  <si>
    <t>Available to concurrent creditors</t>
  </si>
  <si>
    <t>Portion 8 of farm "ValleyGrove", Stellenbosch - sold by public auction by Hastings Auctions (10-Nov 2022)</t>
  </si>
  <si>
    <t xml:space="preserve">Specific bottling plant and equipment - sold ex situ by public auction by Hastings Auctions (21-Nov 2022) </t>
  </si>
  <si>
    <t>Bottled wines manuf. by the winery on the farm "Valley Grove" - sold by public auction by Hastings Auctions (21-Nov 2022)</t>
  </si>
  <si>
    <t>Misc movable assets &amp; office equipment found on the farm "ValleyGrove" - sold by public auction by Hastings Auctions (21-Nov 2022)</t>
  </si>
  <si>
    <t xml:space="preserve">[1] Bisnath NO v Absa Bank Ltd 2008 (4) SA 92 (SCA) ruled that "the pledge holder has an obligation to account for the fruits of pledged property, but this obligation is not imposed on a mortgagee not in possession of the mortgaged property". The latter applies here, hence the grape harvest and bottled wines do not form part of Encumbered Assets Account #1.   </t>
  </si>
  <si>
    <t>2019 self-propelled Grape Harvester, reg nr CA9090 used for farming operations, sold by private treaty</t>
  </si>
  <si>
    <t>Book debts - collected by Sithole &amp; Partners Attorneys obo liquidator</t>
  </si>
  <si>
    <t>Stella Valley Cabernet grapes harvested shortly after liquidation - sold privately to local Co-op market</t>
  </si>
  <si>
    <t>same applicable as [1] above</t>
  </si>
  <si>
    <t>Bond security premium - payable to GuardianSure Bonds Ltd</t>
  </si>
  <si>
    <t>PRO RATA APPORTIONMENT OF THE AUCTIONEER'S COMMISSION (Hastings Auctions - 10-Nov 2022)</t>
  </si>
  <si>
    <t>PRO RATA APPORTIONMENT OF THE AUCTIONEER'S COMMISSION (Hastings Auctions - 21-Nov 2022)</t>
  </si>
  <si>
    <t>Attorney fees - Horizon Attorneys (acting obo applic creditor)</t>
  </si>
  <si>
    <t>Arrear rates and taxes (4 months+liq. period) - Western Prov. Munic.</t>
  </si>
  <si>
    <t>Repairs on bottling plant - by GrapeFlow Bottlings Solutions</t>
  </si>
  <si>
    <t>Advert cost (2nd creditors meeting)</t>
  </si>
  <si>
    <t>Advert cost (inspection of account)</t>
  </si>
  <si>
    <t>Advert cost (confirmation of account)</t>
  </si>
  <si>
    <t>Advert cost (destruction of books, record)</t>
  </si>
  <si>
    <t>Bank charges - Trust Bank</t>
  </si>
  <si>
    <t>Petties, postage</t>
  </si>
  <si>
    <t>Auctioneer fees - (Hastings Auctions) 10-Nov 2022</t>
  </si>
  <si>
    <t>Auctioneer fees - (Hastings Auctions) 21-Nov 2022</t>
  </si>
  <si>
    <t>Professional fee - collection of debts obo liquidator</t>
  </si>
  <si>
    <t>Capital Bank</t>
  </si>
  <si>
    <t>Harvest Finance</t>
  </si>
  <si>
    <t>AgriTech Finance</t>
  </si>
  <si>
    <t xml:space="preserve">  salaries - Thabo Moeng</t>
  </si>
  <si>
    <t>although owed 4 months salary arrears; the preferential claim is limited to 3 months arrears salary; the 4th month becomes a concurrent claim</t>
  </si>
  <si>
    <t xml:space="preserve">  leave - Thabo Moeng</t>
  </si>
  <si>
    <t xml:space="preserve">  other form of paid leave - Thabo Moeng</t>
  </si>
  <si>
    <t xml:space="preserve">  severance or retrenchment pay - Thabo Moeng</t>
  </si>
  <si>
    <t xml:space="preserve">  salaries - Sindiwe Mthembu</t>
  </si>
  <si>
    <t xml:space="preserve">  leave - Sindiwe Mthembu</t>
  </si>
  <si>
    <t xml:space="preserve">  other form of paid leave - Sindiwe Mthembu</t>
  </si>
  <si>
    <t xml:space="preserve">  severance or retrenchment pay - Sindiwe Mthembu</t>
  </si>
  <si>
    <t>Fee - bottled wines</t>
  </si>
  <si>
    <t>Fee - moveable assets &amp; office equipm</t>
  </si>
  <si>
    <t>Fee - harvested grapes</t>
  </si>
  <si>
    <t>Master's fee capped at R275k</t>
  </si>
  <si>
    <t>(interest calculation is unnecessary as creditor relied on its security and the balance is insufficient to pay capital claim; no concurrent claim)</t>
  </si>
  <si>
    <t>DISTRIBUTION ACCOUNT - LIST A</t>
  </si>
  <si>
    <t>NO</t>
  </si>
  <si>
    <t>CREDITOR NAME</t>
  </si>
  <si>
    <t>TOTAL CLAIM</t>
  </si>
  <si>
    <t>SECURED CLAIM</t>
  </si>
  <si>
    <t>PREFERENT CLAIM</t>
  </si>
  <si>
    <t>CONCURRENT CLAIM</t>
  </si>
  <si>
    <t>SECURED/PREFERENT AWARD</t>
  </si>
  <si>
    <t>CONCURRENT AWARD</t>
  </si>
  <si>
    <t>cents</t>
  </si>
  <si>
    <t>Capital Bank Ltd</t>
  </si>
  <si>
    <t>Harvest Finance Ltd</t>
  </si>
  <si>
    <t>Vinetech Supplies Ltd</t>
  </si>
  <si>
    <t>South African Revenue Service</t>
  </si>
  <si>
    <t>Winecraft Essentials Ltd</t>
  </si>
  <si>
    <t>Thabo Moeng (employee)</t>
  </si>
  <si>
    <t>David Smith (director)</t>
  </si>
  <si>
    <t>Maria Ndlovu (director)</t>
  </si>
  <si>
    <t>Sindiwe Mthembu (employee)</t>
  </si>
  <si>
    <t>capital</t>
  </si>
  <si>
    <t>interest</t>
  </si>
  <si>
    <t>Harvesting costs - wages to labourers</t>
  </si>
  <si>
    <t>CONCURRENT DIVIDEND [X] IN THE RAND</t>
  </si>
  <si>
    <t xml:space="preserve">  @ xxx cents in the Rand (see next worksheet)</t>
  </si>
  <si>
    <t>Total gross value estate: R14.2m less R150k</t>
  </si>
  <si>
    <t>PROCEEEDS OF BOTTLING PLANT &amp; EQUIPMENT SUBJECT TO SPECIAL NOTARIAL BOND IFO CREDITOR NO. 2, HARVEST FINANCE</t>
  </si>
  <si>
    <t>PROCEEEDS OF SELF-PROPELLED GRAPE HARVESTER SUBJECT TO INSTALMENT SALE TRANSACTION IFO CREDITOR NO. 4, AGRITECH FINANCE</t>
  </si>
  <si>
    <t>Fee - book debts</t>
  </si>
  <si>
    <t>although owed 4 months salary arrears; the preferential claim is limited to 3 months arrears salary (capped at R12k); the 4th month becomes a concurrent claim</t>
  </si>
  <si>
    <t>Notes</t>
  </si>
  <si>
    <t>Secured award - E/A acc 2; balance of claim concurrent</t>
  </si>
  <si>
    <t>Secured award - E/A acc 3; balance of claim concurrent</t>
  </si>
  <si>
    <t>Pref award - Free residue</t>
  </si>
  <si>
    <t>Pref award - Free residue; balance of claim concurrent</t>
  </si>
  <si>
    <t>Director remun. not preferred; is concurrent claim</t>
  </si>
  <si>
    <t>PRO RATA APPORTIONMENT OF MASTER'S FEES AND BOND OF SECURITY PREMIUM</t>
  </si>
  <si>
    <t>Prof. fee collection of debts - Sithole &amp; Partners</t>
  </si>
  <si>
    <t>PROCEEDS OF PORTION 8 OF FARM "VALLEYGROVE", STELLENBOSCH, WESTERN CAPE SUBJECT TO 1ST CCMB IFO CREDITOR NO. 1, CAPITAL BANK</t>
  </si>
  <si>
    <t>Cr 2: Balance of claim is concurrent as creditor has not relied on security in terms of Singer v Master</t>
  </si>
  <si>
    <t>Cr 4: Balance of claim is concurrent as creditor has not relied on security in terms of Singer v Master</t>
  </si>
  <si>
    <t>Liquidator's fees: as per Schedule B</t>
  </si>
  <si>
    <t>SARS, VAT payable as per this account</t>
  </si>
  <si>
    <t>Available to secured creditors:</t>
  </si>
  <si>
    <t>Available to preferent creditors:</t>
  </si>
  <si>
    <t xml:space="preserve">  Plus Interest 2022/09/04 to 2023/03/17 @ 16.50%pa (194 days)</t>
  </si>
  <si>
    <t xml:space="preserve">  Plus Interest 2022/09/04 to 2023/03/17 @ 18.75%pa (194 days)</t>
  </si>
  <si>
    <t>NARRATION</t>
  </si>
  <si>
    <t>Balance as per bank statement as at date of drafting of account</t>
  </si>
  <si>
    <t>PLUS</t>
  </si>
  <si>
    <t>PAYMENTS STILL TO BE MADE</t>
  </si>
  <si>
    <t>Master's fees</t>
  </si>
  <si>
    <t>Liquidator's remuneration</t>
  </si>
  <si>
    <t>SARS for VAT</t>
  </si>
  <si>
    <t>AWARDS TO CREDITORS STILL TO BE MADE</t>
  </si>
  <si>
    <t>Free Residue</t>
  </si>
  <si>
    <t>Auction fees to Hastings Auctions (2.2)</t>
  </si>
  <si>
    <t>Bond premium to Guardiansure Bonds (balance of 2.1)</t>
  </si>
  <si>
    <t>Bank charges (2.11)</t>
  </si>
  <si>
    <t>Postage and petties (2.12)</t>
  </si>
  <si>
    <t>Encumbered asset account 1 (Cr 1)</t>
  </si>
  <si>
    <t>Encumbered asset account 2 (Cr 2)</t>
  </si>
  <si>
    <t>Encumbered asset account 3 (Cr 4)</t>
  </si>
  <si>
    <t>Employees (preferent)</t>
  </si>
  <si>
    <t>SARS (preferent)</t>
  </si>
  <si>
    <t>Concurrent creditors</t>
  </si>
  <si>
    <t>shortfall received (R3.438m received vs R3.710m)</t>
  </si>
  <si>
    <t>Balance of proceeds less uses (1.2, 2.5, 2.14)</t>
  </si>
  <si>
    <r>
      <t xml:space="preserve">Master's fees, </t>
    </r>
    <r>
      <rPr>
        <i/>
        <sz val="11"/>
        <color theme="1"/>
        <rFont val="Avenir Next"/>
      </rPr>
      <t>pro rata</t>
    </r>
    <r>
      <rPr>
        <sz val="11"/>
        <color theme="1"/>
        <rFont val="Avenir Next"/>
      </rPr>
      <t xml:space="preserve"> as per Schedule A</t>
    </r>
  </si>
  <si>
    <r>
      <t xml:space="preserve">GuardianSure Bonds, </t>
    </r>
    <r>
      <rPr>
        <i/>
        <sz val="11"/>
        <color theme="1"/>
        <rFont val="Avenir Next"/>
      </rPr>
      <t>pro rata</t>
    </r>
    <r>
      <rPr>
        <sz val="11"/>
        <color theme="1"/>
        <rFont val="Avenir Next"/>
      </rPr>
      <t xml:space="preserve"> bond of security premium as per Schedule A</t>
    </r>
  </si>
  <si>
    <r>
      <t xml:space="preserve">Hastings Auctioneers: </t>
    </r>
    <r>
      <rPr>
        <i/>
        <sz val="11"/>
        <color theme="1"/>
        <rFont val="Avenir Next"/>
      </rPr>
      <t>pro rata</t>
    </r>
    <r>
      <rPr>
        <sz val="11"/>
        <color theme="1"/>
        <rFont val="Avenir Next"/>
      </rPr>
      <t xml:space="preserve"> portion of auctioneer's fees as per Schedule C</t>
    </r>
  </si>
  <si>
    <r>
      <t xml:space="preserve">Secured award - E/A acc 1; </t>
    </r>
    <r>
      <rPr>
        <sz val="11"/>
        <color theme="4" tint="-0.249977111117893"/>
        <rFont val="Avenir Next"/>
      </rPr>
      <t>as relied on security no concurrent claim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</si>
</sst>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0000_-;\-* #,##0.0000_-;_-* &quot;-&quot;??_-;_-@_-"/>
  </numFmts>
  <fonts count="13">
    <font>
      <sz val="11"/>
      <color theme="1"/>
      <name val="Calibri"/>
      <family val="2"/>
      <scheme val="minor"/>
    </font>
    <font>
      <sz val="11"/>
      <color theme="1"/>
      <name val="Calibri"/>
      <family val="2"/>
      <scheme val="minor"/>
    </font>
    <font>
      <b/>
      <u/>
      <sz val="11"/>
      <color theme="1"/>
      <name val="Avenir Next"/>
    </font>
    <font>
      <b/>
      <sz val="11"/>
      <color theme="4" tint="-0.249977111117893"/>
      <name val="Avenir Next"/>
    </font>
    <font>
      <sz val="11"/>
      <color theme="1"/>
      <name val="Avenir Next"/>
    </font>
    <font>
      <b/>
      <sz val="11"/>
      <name val="Avenir Next"/>
    </font>
    <font>
      <b/>
      <sz val="11"/>
      <color theme="1"/>
      <name val="Avenir Next"/>
    </font>
    <font>
      <i/>
      <sz val="11"/>
      <color theme="1"/>
      <name val="Avenir Next"/>
    </font>
    <font>
      <sz val="11"/>
      <name val="Avenir Next"/>
    </font>
    <font>
      <u/>
      <sz val="11"/>
      <color theme="1"/>
      <name val="Avenir Next"/>
    </font>
    <font>
      <i/>
      <sz val="11"/>
      <color theme="4" tint="-0.249977111117893"/>
      <name val="Avenir Next"/>
    </font>
    <font>
      <i/>
      <sz val="11"/>
      <name val="Avenir Next"/>
    </font>
    <font>
      <sz val="11"/>
      <color theme="4" tint="-0.249977111117893"/>
      <name val="Avenir Next"/>
    </font>
  </fonts>
  <fills count="8">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2" fillId="2" borderId="0" xfId="0" applyFont="1" applyFill="1"/>
    <xf numFmtId="43" fontId="2" fillId="2" borderId="0" xfId="1" applyFont="1" applyFill="1"/>
    <xf numFmtId="10" fontId="3" fillId="2" borderId="0" xfId="2" applyNumberFormat="1" applyFont="1" applyFill="1" applyAlignment="1">
      <alignment horizontal="center"/>
    </xf>
    <xf numFmtId="43" fontId="4" fillId="2" borderId="0" xfId="1" applyFont="1" applyFill="1"/>
    <xf numFmtId="10" fontId="4" fillId="2" borderId="0" xfId="2" applyNumberFormat="1" applyFont="1" applyFill="1"/>
    <xf numFmtId="0" fontId="4" fillId="0" borderId="0" xfId="0" applyFont="1"/>
    <xf numFmtId="0" fontId="2" fillId="3" borderId="0" xfId="0" applyFont="1" applyFill="1" applyAlignment="1">
      <alignment horizontal="center"/>
    </xf>
    <xf numFmtId="0" fontId="2" fillId="3" borderId="0" xfId="0" applyFont="1" applyFill="1"/>
    <xf numFmtId="0" fontId="6" fillId="0" borderId="0" xfId="0" applyFont="1"/>
    <xf numFmtId="43" fontId="2" fillId="0" borderId="0" xfId="1" applyFont="1"/>
    <xf numFmtId="43" fontId="4" fillId="0" borderId="0" xfId="1" applyFont="1"/>
    <xf numFmtId="10" fontId="4" fillId="0" borderId="0" xfId="2" applyNumberFormat="1" applyFont="1"/>
    <xf numFmtId="43" fontId="6" fillId="0" borderId="0" xfId="1" applyFont="1" applyAlignment="1">
      <alignment horizontal="center"/>
    </xf>
    <xf numFmtId="0" fontId="6" fillId="0" borderId="1" xfId="0" applyFont="1" applyBorder="1"/>
    <xf numFmtId="43" fontId="6" fillId="0" borderId="2" xfId="1" applyFont="1" applyBorder="1" applyAlignment="1">
      <alignment horizontal="center"/>
    </xf>
    <xf numFmtId="43" fontId="6" fillId="0" borderId="3" xfId="1" applyFont="1" applyBorder="1" applyAlignment="1">
      <alignment horizontal="center"/>
    </xf>
    <xf numFmtId="43" fontId="6" fillId="0" borderId="4" xfId="1" applyFont="1" applyBorder="1" applyAlignment="1">
      <alignment horizontal="center"/>
    </xf>
    <xf numFmtId="0" fontId="2" fillId="0" borderId="5" xfId="0" applyFont="1" applyBorder="1"/>
    <xf numFmtId="43" fontId="2" fillId="0" borderId="6" xfId="1" applyFont="1" applyBorder="1"/>
    <xf numFmtId="43" fontId="4" fillId="0" borderId="0" xfId="1" applyFont="1" applyBorder="1"/>
    <xf numFmtId="43" fontId="4" fillId="0" borderId="6" xfId="1" applyFont="1" applyBorder="1"/>
    <xf numFmtId="0" fontId="4" fillId="0" borderId="5" xfId="0" applyFont="1" applyBorder="1" applyAlignment="1">
      <alignment wrapText="1"/>
    </xf>
    <xf numFmtId="0" fontId="4" fillId="0" borderId="5" xfId="0" applyFont="1" applyBorder="1"/>
    <xf numFmtId="43" fontId="4" fillId="4" borderId="7" xfId="1" applyFont="1" applyFill="1" applyBorder="1"/>
    <xf numFmtId="43" fontId="4" fillId="0" borderId="7" xfId="1" applyFont="1" applyBorder="1"/>
    <xf numFmtId="43" fontId="4" fillId="0" borderId="8" xfId="1" applyFont="1" applyBorder="1"/>
    <xf numFmtId="43" fontId="4" fillId="3" borderId="0" xfId="1" applyFont="1" applyFill="1"/>
    <xf numFmtId="0" fontId="6" fillId="0" borderId="5" xfId="0" applyFont="1" applyBorder="1" applyAlignment="1">
      <alignment horizontal="right"/>
    </xf>
    <xf numFmtId="43" fontId="6" fillId="0" borderId="6" xfId="1" applyFont="1" applyBorder="1"/>
    <xf numFmtId="43" fontId="4" fillId="5" borderId="0" xfId="1" applyFont="1" applyFill="1"/>
    <xf numFmtId="43" fontId="4" fillId="5" borderId="0" xfId="1" applyFont="1" applyFill="1" applyBorder="1"/>
    <xf numFmtId="43" fontId="7" fillId="0" borderId="0" xfId="1" applyFont="1"/>
    <xf numFmtId="43" fontId="8" fillId="0" borderId="6" xfId="1" applyFont="1" applyBorder="1"/>
    <xf numFmtId="43" fontId="8" fillId="5" borderId="0" xfId="1" applyFont="1" applyFill="1" applyBorder="1"/>
    <xf numFmtId="43" fontId="4" fillId="0" borderId="0" xfId="1" applyFont="1" applyFill="1"/>
    <xf numFmtId="43" fontId="4" fillId="0" borderId="0" xfId="1" applyFont="1" applyFill="1" applyBorder="1"/>
    <xf numFmtId="43" fontId="4" fillId="0" borderId="6" xfId="1" applyFont="1" applyBorder="1" applyAlignment="1">
      <alignment horizontal="center"/>
    </xf>
    <xf numFmtId="43" fontId="4" fillId="6" borderId="8" xfId="1" applyFont="1" applyFill="1" applyBorder="1"/>
    <xf numFmtId="43" fontId="6" fillId="0" borderId="0" xfId="1" applyFont="1" applyBorder="1"/>
    <xf numFmtId="0" fontId="9" fillId="0" borderId="0" xfId="0" applyFont="1"/>
    <xf numFmtId="9" fontId="4" fillId="0" borderId="0" xfId="1" applyNumberFormat="1" applyFont="1"/>
    <xf numFmtId="0" fontId="7" fillId="0" borderId="5" xfId="0" applyFont="1" applyBorder="1"/>
    <xf numFmtId="43" fontId="7" fillId="0" borderId="6" xfId="1" applyFont="1" applyBorder="1"/>
    <xf numFmtId="0" fontId="10" fillId="0" borderId="5" xfId="0" applyFont="1" applyBorder="1"/>
    <xf numFmtId="43" fontId="6" fillId="0" borderId="2" xfId="1" applyFont="1" applyBorder="1"/>
    <xf numFmtId="43" fontId="6" fillId="0" borderId="3" xfId="1" applyFont="1" applyBorder="1"/>
    <xf numFmtId="0" fontId="6" fillId="0" borderId="0" xfId="0" applyFont="1" applyAlignment="1">
      <alignment horizontal="center"/>
    </xf>
    <xf numFmtId="0" fontId="2" fillId="0" borderId="0" xfId="0" applyFont="1"/>
    <xf numFmtId="43" fontId="2" fillId="0" borderId="0" xfId="1" applyFont="1" applyBorder="1"/>
    <xf numFmtId="43" fontId="4" fillId="0" borderId="9" xfId="1" applyFont="1" applyBorder="1"/>
    <xf numFmtId="43" fontId="6" fillId="0" borderId="0" xfId="1" applyFont="1"/>
    <xf numFmtId="43" fontId="4" fillId="0" borderId="10" xfId="1" applyFont="1" applyBorder="1"/>
    <xf numFmtId="0" fontId="6" fillId="0" borderId="5" xfId="0" applyFont="1" applyBorder="1" applyAlignment="1">
      <alignment horizontal="right" wrapText="1"/>
    </xf>
    <xf numFmtId="43" fontId="6" fillId="0" borderId="9" xfId="1" applyFont="1" applyBorder="1"/>
    <xf numFmtId="0" fontId="2" fillId="0" borderId="5" xfId="0" applyFont="1" applyBorder="1" applyAlignment="1">
      <alignment wrapText="1"/>
    </xf>
    <xf numFmtId="43" fontId="4" fillId="5" borderId="6" xfId="1" applyFont="1" applyFill="1" applyBorder="1"/>
    <xf numFmtId="0" fontId="7" fillId="0" borderId="5" xfId="0" applyFont="1" applyBorder="1" applyAlignment="1">
      <alignment wrapText="1"/>
    </xf>
    <xf numFmtId="43" fontId="7" fillId="0" borderId="0" xfId="1" applyFont="1" applyBorder="1"/>
    <xf numFmtId="43" fontId="6" fillId="0" borderId="4" xfId="1" applyFont="1" applyBorder="1"/>
    <xf numFmtId="0" fontId="4" fillId="0" borderId="5" xfId="0" applyFont="1" applyFill="1" applyBorder="1"/>
    <xf numFmtId="43" fontId="4" fillId="0" borderId="6" xfId="1" applyFont="1" applyFill="1" applyBorder="1" applyAlignment="1">
      <alignment horizontal="center"/>
    </xf>
    <xf numFmtId="43" fontId="4" fillId="0" borderId="6" xfId="1" applyFont="1" applyFill="1" applyBorder="1"/>
    <xf numFmtId="43" fontId="4" fillId="0" borderId="9" xfId="1" applyFont="1" applyFill="1" applyBorder="1"/>
    <xf numFmtId="43" fontId="8" fillId="5" borderId="6" xfId="1" applyFont="1" applyFill="1" applyBorder="1"/>
    <xf numFmtId="43" fontId="6" fillId="0" borderId="0" xfId="1" applyFont="1" applyAlignment="1">
      <alignment horizontal="left"/>
    </xf>
    <xf numFmtId="43" fontId="4" fillId="0" borderId="7" xfId="1" applyFont="1" applyFill="1" applyBorder="1"/>
    <xf numFmtId="14" fontId="4" fillId="0" borderId="0" xfId="1" applyNumberFormat="1" applyFont="1"/>
    <xf numFmtId="14" fontId="8" fillId="0" borderId="0" xfId="1" applyNumberFormat="1" applyFont="1"/>
    <xf numFmtId="43" fontId="2" fillId="0" borderId="0" xfId="1" applyFont="1" applyFill="1"/>
    <xf numFmtId="10" fontId="4" fillId="0" borderId="0" xfId="2" applyNumberFormat="1" applyFont="1" applyFill="1"/>
    <xf numFmtId="10" fontId="7" fillId="0" borderId="0" xfId="2" applyNumberFormat="1" applyFont="1"/>
    <xf numFmtId="0" fontId="8" fillId="0" borderId="5" xfId="0" applyFont="1" applyBorder="1"/>
    <xf numFmtId="0" fontId="9" fillId="0" borderId="5" xfId="0" applyFont="1" applyBorder="1"/>
    <xf numFmtId="10" fontId="9" fillId="0" borderId="0" xfId="2" applyNumberFormat="1" applyFont="1"/>
    <xf numFmtId="43" fontId="11" fillId="0" borderId="6" xfId="1" applyFont="1" applyBorder="1"/>
    <xf numFmtId="43" fontId="11" fillId="0" borderId="9" xfId="1" applyFont="1" applyBorder="1"/>
    <xf numFmtId="43" fontId="7" fillId="0" borderId="9" xfId="1" applyFont="1" applyBorder="1"/>
    <xf numFmtId="0" fontId="5" fillId="0" borderId="0" xfId="0" applyFont="1" applyAlignment="1">
      <alignment horizontal="center" wrapText="1"/>
    </xf>
    <xf numFmtId="0" fontId="6" fillId="7" borderId="0" xfId="0" applyFont="1" applyFill="1" applyAlignment="1">
      <alignment horizontal="center"/>
    </xf>
    <xf numFmtId="0" fontId="4" fillId="7" borderId="0" xfId="0" applyFont="1" applyFill="1"/>
    <xf numFmtId="0" fontId="6" fillId="7" borderId="2" xfId="0" applyFont="1" applyFill="1" applyBorder="1" applyAlignment="1">
      <alignment wrapText="1"/>
    </xf>
    <xf numFmtId="0" fontId="6" fillId="7" borderId="2" xfId="0" applyFont="1" applyFill="1" applyBorder="1" applyAlignment="1">
      <alignment horizontal="center" wrapText="1"/>
    </xf>
    <xf numFmtId="0" fontId="4" fillId="7" borderId="2" xfId="0" applyFont="1" applyFill="1" applyBorder="1"/>
    <xf numFmtId="0" fontId="7" fillId="7" borderId="2" xfId="0" applyFont="1" applyFill="1" applyBorder="1"/>
    <xf numFmtId="43" fontId="4" fillId="7" borderId="2" xfId="1" applyFont="1" applyFill="1" applyBorder="1"/>
    <xf numFmtId="43" fontId="4" fillId="7" borderId="11" xfId="1" applyFont="1" applyFill="1" applyBorder="1" applyAlignment="1">
      <alignment horizontal="right"/>
    </xf>
    <xf numFmtId="43" fontId="4" fillId="7" borderId="11" xfId="1" applyFont="1" applyFill="1" applyBorder="1" applyAlignment="1">
      <alignment horizontal="right" wrapText="1"/>
    </xf>
    <xf numFmtId="43" fontId="4" fillId="7" borderId="8" xfId="1" applyFont="1" applyFill="1" applyBorder="1" applyAlignment="1">
      <alignment horizontal="right"/>
    </xf>
    <xf numFmtId="43" fontId="4" fillId="7" borderId="8" xfId="1" applyFont="1" applyFill="1" applyBorder="1" applyAlignment="1">
      <alignment horizontal="right" wrapText="1"/>
    </xf>
    <xf numFmtId="43" fontId="4" fillId="7" borderId="2" xfId="1" applyFont="1" applyFill="1" applyBorder="1" applyAlignment="1">
      <alignment horizontal="right" wrapText="1"/>
    </xf>
    <xf numFmtId="0" fontId="6" fillId="7" borderId="2" xfId="0" applyFont="1" applyFill="1" applyBorder="1"/>
    <xf numFmtId="43" fontId="6" fillId="7" borderId="2" xfId="1" applyFont="1" applyFill="1" applyBorder="1"/>
    <xf numFmtId="43" fontId="6" fillId="7" borderId="2" xfId="1" applyFont="1" applyFill="1" applyBorder="1" applyAlignment="1">
      <alignment wrapText="1"/>
    </xf>
    <xf numFmtId="0" fontId="6" fillId="7" borderId="0" xfId="0" applyFont="1" applyFill="1" applyAlignment="1">
      <alignment horizontal="right"/>
    </xf>
    <xf numFmtId="165" fontId="4" fillId="7" borderId="0" xfId="1" applyNumberFormat="1" applyFont="1" applyFill="1" applyAlignment="1">
      <alignment horizontal="right"/>
    </xf>
    <xf numFmtId="0" fontId="6" fillId="7" borderId="1" xfId="0" applyFont="1" applyFill="1" applyBorder="1" applyAlignment="1">
      <alignment horizontal="center" wrapText="1"/>
    </xf>
    <xf numFmtId="0" fontId="6" fillId="7" borderId="4" xfId="0" applyFont="1" applyFill="1" applyBorder="1" applyAlignment="1">
      <alignment horizontal="center" wrapText="1"/>
    </xf>
    <xf numFmtId="0" fontId="4" fillId="7" borderId="5" xfId="0" applyFont="1" applyFill="1" applyBorder="1"/>
    <xf numFmtId="43" fontId="4" fillId="7" borderId="6" xfId="1" applyFont="1" applyFill="1" applyBorder="1"/>
    <xf numFmtId="43" fontId="4" fillId="7" borderId="9" xfId="1" applyFont="1" applyFill="1" applyBorder="1"/>
    <xf numFmtId="0" fontId="2" fillId="7" borderId="5" xfId="0" applyFont="1" applyFill="1" applyBorder="1"/>
    <xf numFmtId="0" fontId="7" fillId="7" borderId="0" xfId="0" applyFont="1" applyFill="1"/>
    <xf numFmtId="43" fontId="4" fillId="7" borderId="0" xfId="0" applyNumberFormat="1" applyFont="1" applyFill="1"/>
    <xf numFmtId="0" fontId="9" fillId="7" borderId="5" xfId="0" applyFont="1" applyFill="1" applyBorder="1"/>
    <xf numFmtId="0" fontId="6" fillId="7" borderId="1" xfId="0" applyFont="1" applyFill="1" applyBorder="1"/>
    <xf numFmtId="43" fontId="6" fillId="7" borderId="4" xfId="1" applyFont="1" applyFill="1" applyBorder="1"/>
  </cellXfs>
  <cellStyles count="3">
    <cellStyle name="Comma" xfId="1" builtinId="3"/>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0919-2A34-4DA6-8372-CEACFEA19BAA}">
  <dimension ref="A1:Z741"/>
  <sheetViews>
    <sheetView tabSelected="1" zoomScale="85" zoomScaleNormal="85" workbookViewId="0">
      <selection activeCell="E6" sqref="E6"/>
    </sheetView>
  </sheetViews>
  <sheetFormatPr defaultRowHeight="13.8"/>
  <cols>
    <col min="1" max="1" width="47.21875" style="6" customWidth="1"/>
    <col min="2" max="5" width="18.33203125" style="11" customWidth="1"/>
    <col min="6" max="6" width="11.44140625" style="12" customWidth="1"/>
    <col min="7" max="7" width="3.5546875" style="6" customWidth="1"/>
    <col min="8" max="8" width="37.88671875" style="6" customWidth="1"/>
    <col min="9" max="11" width="18.44140625" style="11" customWidth="1"/>
    <col min="12" max="16384" width="8.88671875" style="6"/>
  </cols>
  <sheetData>
    <row r="1" spans="1:11">
      <c r="A1" s="1" t="s">
        <v>0</v>
      </c>
      <c r="B1" s="2"/>
      <c r="C1" s="3">
        <v>0.15</v>
      </c>
      <c r="D1" s="4"/>
      <c r="E1" s="4"/>
      <c r="F1" s="5"/>
      <c r="H1" s="7" t="s">
        <v>1</v>
      </c>
      <c r="I1" s="7"/>
      <c r="J1" s="7"/>
      <c r="K1" s="7"/>
    </row>
    <row r="2" spans="1:11" ht="26.4" customHeight="1">
      <c r="A2" s="78" t="s">
        <v>162</v>
      </c>
      <c r="B2" s="78"/>
      <c r="C2" s="78"/>
      <c r="D2" s="78"/>
      <c r="E2" s="78"/>
      <c r="F2" s="78"/>
      <c r="H2" s="8" t="s">
        <v>160</v>
      </c>
      <c r="I2" s="8"/>
      <c r="J2" s="8"/>
      <c r="K2" s="8"/>
    </row>
    <row r="3" spans="1:11">
      <c r="A3" s="9"/>
      <c r="B3" s="10"/>
      <c r="C3" s="10"/>
      <c r="H3" s="9" t="s">
        <v>2</v>
      </c>
      <c r="I3" s="13" t="s">
        <v>3</v>
      </c>
      <c r="J3" s="13" t="s">
        <v>4</v>
      </c>
      <c r="K3" s="13" t="s">
        <v>5</v>
      </c>
    </row>
    <row r="4" spans="1:11">
      <c r="A4" s="14"/>
      <c r="B4" s="15" t="s">
        <v>6</v>
      </c>
      <c r="C4" s="16" t="s">
        <v>7</v>
      </c>
      <c r="D4" s="15" t="s">
        <v>8</v>
      </c>
      <c r="E4" s="17" t="s">
        <v>9</v>
      </c>
      <c r="H4" s="6" t="s">
        <v>10</v>
      </c>
      <c r="I4" s="11">
        <f>E6</f>
        <v>9100000</v>
      </c>
      <c r="J4" s="11">
        <f>I4/$I$9*$I$15</f>
        <v>175812.96974547047</v>
      </c>
      <c r="K4" s="11">
        <f>I4/$I$9*$I$18</f>
        <v>33244.634279143509</v>
      </c>
    </row>
    <row r="5" spans="1:11">
      <c r="A5" s="18" t="s">
        <v>11</v>
      </c>
      <c r="B5" s="19"/>
      <c r="C5" s="19"/>
      <c r="D5" s="20"/>
      <c r="E5" s="21"/>
      <c r="H5" s="6" t="s">
        <v>12</v>
      </c>
      <c r="I5" s="11">
        <f>E39</f>
        <v>3500000</v>
      </c>
      <c r="J5" s="11">
        <f>I5/$I$9*$I$15</f>
        <v>67620.372979027103</v>
      </c>
      <c r="K5" s="11">
        <f>I5/$I$9*$I$18</f>
        <v>12786.39779967058</v>
      </c>
    </row>
    <row r="6" spans="1:11" ht="41.4">
      <c r="A6" s="22" t="s">
        <v>84</v>
      </c>
      <c r="B6" s="21"/>
      <c r="C6" s="21">
        <f>E6*15%/1.15</f>
        <v>1186956.5217391306</v>
      </c>
      <c r="D6" s="20"/>
      <c r="E6" s="21">
        <v>9100000</v>
      </c>
      <c r="H6" s="6" t="s">
        <v>13</v>
      </c>
      <c r="I6" s="11">
        <f>E71</f>
        <v>1150000</v>
      </c>
      <c r="J6" s="11">
        <f>I6/$I$9*$I$15</f>
        <v>22218.122550251763</v>
      </c>
      <c r="K6" s="11">
        <f>I6/$I$9*$I$18</f>
        <v>4201.2449913203336</v>
      </c>
    </row>
    <row r="7" spans="1:11">
      <c r="A7" s="23"/>
      <c r="B7" s="21"/>
      <c r="C7" s="21"/>
      <c r="D7" s="20"/>
      <c r="E7" s="21"/>
      <c r="H7" s="6" t="s">
        <v>14</v>
      </c>
      <c r="I7" s="11">
        <v>0</v>
      </c>
      <c r="J7" s="11">
        <f>I7/$I$9*$I$15</f>
        <v>0</v>
      </c>
      <c r="K7" s="11">
        <f>I7/$I$9*$I$18</f>
        <v>0</v>
      </c>
    </row>
    <row r="8" spans="1:11">
      <c r="A8" s="23"/>
      <c r="B8" s="21"/>
      <c r="C8" s="21"/>
      <c r="D8" s="20"/>
      <c r="E8" s="21"/>
      <c r="H8" s="6" t="s">
        <v>15</v>
      </c>
      <c r="I8" s="24">
        <f>E131+E132+E133+E134</f>
        <v>483875.94</v>
      </c>
      <c r="J8" s="25">
        <f>I8/$I$9*$I$15</f>
        <v>9348.534725250669</v>
      </c>
      <c r="K8" s="25">
        <f>I8/$I$9*$I$18</f>
        <v>1767.7229298655811</v>
      </c>
    </row>
    <row r="9" spans="1:11">
      <c r="A9" s="23"/>
      <c r="B9" s="21"/>
      <c r="C9" s="21"/>
      <c r="D9" s="20"/>
      <c r="E9" s="21"/>
      <c r="I9" s="11">
        <f>SUM(I4:I8)</f>
        <v>14233875.939999999</v>
      </c>
      <c r="J9" s="11">
        <f>SUM(J4:J8)</f>
        <v>275000</v>
      </c>
      <c r="K9" s="11">
        <f>SUM(K4:K8)</f>
        <v>52000</v>
      </c>
    </row>
    <row r="10" spans="1:11">
      <c r="A10" s="23"/>
      <c r="B10" s="21"/>
      <c r="C10" s="21"/>
      <c r="D10" s="20"/>
      <c r="E10" s="21"/>
    </row>
    <row r="11" spans="1:11">
      <c r="A11" s="23"/>
      <c r="B11" s="21"/>
      <c r="C11" s="21"/>
      <c r="D11" s="20"/>
      <c r="E11" s="26"/>
      <c r="H11" s="8" t="s">
        <v>16</v>
      </c>
      <c r="I11" s="27"/>
      <c r="J11" s="27"/>
    </row>
    <row r="12" spans="1:11">
      <c r="A12" s="28" t="s">
        <v>17</v>
      </c>
      <c r="B12" s="21"/>
      <c r="C12" s="21"/>
      <c r="D12" s="20"/>
      <c r="E12" s="29">
        <f>SUM(E6:E11)</f>
        <v>9100000</v>
      </c>
      <c r="H12" s="6" t="s">
        <v>149</v>
      </c>
      <c r="I12" s="11">
        <v>1000</v>
      </c>
    </row>
    <row r="13" spans="1:11">
      <c r="A13" s="18" t="s">
        <v>18</v>
      </c>
      <c r="B13" s="19"/>
      <c r="C13" s="19"/>
      <c r="D13" s="20"/>
      <c r="E13" s="21"/>
      <c r="H13" s="6" t="s">
        <v>19</v>
      </c>
      <c r="I13" s="25">
        <f>J14*275</f>
        <v>774400</v>
      </c>
      <c r="J13" s="30">
        <f>I9-150000</f>
        <v>14083875.939999999</v>
      </c>
    </row>
    <row r="14" spans="1:11" ht="14.4">
      <c r="A14" s="23" t="s">
        <v>192</v>
      </c>
      <c r="B14" s="21"/>
      <c r="C14" s="21">
        <v>0</v>
      </c>
      <c r="D14" s="31">
        <f>J4</f>
        <v>175812.96974547047</v>
      </c>
      <c r="E14" s="21"/>
      <c r="I14" s="11">
        <f>SUM(I12:I13)</f>
        <v>775400</v>
      </c>
      <c r="J14" s="30">
        <f>ROUNDDOWN(J13/5000,0)</f>
        <v>2816</v>
      </c>
    </row>
    <row r="15" spans="1:11" ht="28.8">
      <c r="A15" s="22" t="s">
        <v>193</v>
      </c>
      <c r="B15" s="21"/>
      <c r="C15" s="21">
        <f>-D15*15%/1.15</f>
        <v>-4336.2566451056755</v>
      </c>
      <c r="D15" s="31">
        <f>K4</f>
        <v>33244.634279143509</v>
      </c>
      <c r="E15" s="21"/>
      <c r="H15" s="6" t="s">
        <v>20</v>
      </c>
      <c r="I15" s="11">
        <f>IF(I14&gt;J15,J15,I14)</f>
        <v>275000</v>
      </c>
      <c r="J15" s="30">
        <v>275000</v>
      </c>
      <c r="K15" s="32" t="s">
        <v>123</v>
      </c>
    </row>
    <row r="16" spans="1:11">
      <c r="A16" s="23" t="s">
        <v>165</v>
      </c>
      <c r="B16" s="21"/>
      <c r="C16" s="33">
        <f>-D16*15%/1.15</f>
        <v>-40148.804347826088</v>
      </c>
      <c r="D16" s="34">
        <f>I39</f>
        <v>307807.5</v>
      </c>
      <c r="E16" s="21"/>
      <c r="J16" s="35"/>
    </row>
    <row r="17" spans="1:10" s="11" customFormat="1" ht="28.2">
      <c r="A17" s="22" t="s">
        <v>194</v>
      </c>
      <c r="B17" s="21"/>
      <c r="C17" s="21">
        <f>-D17*15%/1.15</f>
        <v>-55434.782608695656</v>
      </c>
      <c r="D17" s="31">
        <f>J83</f>
        <v>425000</v>
      </c>
      <c r="E17" s="21"/>
      <c r="F17" s="12"/>
      <c r="G17" s="6"/>
      <c r="H17" s="8" t="s">
        <v>21</v>
      </c>
      <c r="I17" s="8"/>
      <c r="J17" s="8"/>
    </row>
    <row r="18" spans="1:10" s="11" customFormat="1">
      <c r="A18" s="23"/>
      <c r="B18" s="21"/>
      <c r="C18" s="21"/>
      <c r="D18" s="36"/>
      <c r="E18" s="21"/>
      <c r="F18" s="12"/>
      <c r="G18" s="6"/>
      <c r="H18" s="6" t="s">
        <v>93</v>
      </c>
      <c r="I18" s="11">
        <v>52000</v>
      </c>
    </row>
    <row r="19" spans="1:10" s="11" customFormat="1">
      <c r="A19" s="23" t="s">
        <v>97</v>
      </c>
      <c r="B19" s="21"/>
      <c r="C19" s="21">
        <v>0</v>
      </c>
      <c r="D19" s="20">
        <v>124897.5</v>
      </c>
      <c r="E19" s="21"/>
      <c r="F19" s="12"/>
      <c r="G19" s="6"/>
      <c r="H19" s="6"/>
    </row>
    <row r="20" spans="1:10" s="11" customFormat="1">
      <c r="A20" s="23" t="s">
        <v>22</v>
      </c>
      <c r="B20" s="21"/>
      <c r="C20" s="21">
        <v>0</v>
      </c>
      <c r="D20" s="20">
        <v>0</v>
      </c>
      <c r="E20" s="21"/>
      <c r="F20" s="12"/>
      <c r="G20" s="6"/>
      <c r="H20" s="6"/>
    </row>
    <row r="21" spans="1:10" s="11" customFormat="1">
      <c r="A21" s="23" t="s">
        <v>166</v>
      </c>
      <c r="B21" s="37" t="str">
        <f>IF(D21=$K$102,"OK","NO")</f>
        <v>OK</v>
      </c>
      <c r="C21" s="21"/>
      <c r="D21" s="38">
        <f>SUM(C6:C20)</f>
        <v>1087036.6781375031</v>
      </c>
      <c r="E21" s="21"/>
      <c r="F21" s="12"/>
      <c r="G21" s="6"/>
      <c r="H21" s="7" t="s">
        <v>23</v>
      </c>
      <c r="I21" s="7"/>
      <c r="J21" s="7"/>
    </row>
    <row r="22" spans="1:10" s="11" customFormat="1">
      <c r="A22" s="28" t="s">
        <v>26</v>
      </c>
      <c r="B22" s="21"/>
      <c r="C22" s="21"/>
      <c r="D22" s="39">
        <f>SUM(D14:D21)</f>
        <v>2153799.2821621168</v>
      </c>
      <c r="E22" s="21"/>
      <c r="F22" s="12"/>
      <c r="G22" s="6"/>
      <c r="H22" s="8" t="s">
        <v>24</v>
      </c>
      <c r="I22" s="27"/>
      <c r="J22" s="27"/>
    </row>
    <row r="23" spans="1:10" s="11" customFormat="1">
      <c r="A23" s="23"/>
      <c r="B23" s="21"/>
      <c r="C23" s="21"/>
      <c r="D23" s="20"/>
      <c r="E23" s="21"/>
      <c r="F23" s="12"/>
      <c r="G23" s="6"/>
      <c r="H23" s="40" t="s">
        <v>25</v>
      </c>
    </row>
    <row r="24" spans="1:10" s="11" customFormat="1">
      <c r="A24" s="18" t="s">
        <v>28</v>
      </c>
      <c r="B24" s="21"/>
      <c r="C24" s="21"/>
      <c r="D24" s="20"/>
      <c r="E24" s="21"/>
      <c r="F24" s="12"/>
      <c r="G24" s="6"/>
      <c r="H24" s="40"/>
    </row>
    <row r="25" spans="1:10" s="11" customFormat="1">
      <c r="A25" s="23" t="s">
        <v>167</v>
      </c>
      <c r="B25" s="21">
        <f>E12-D22</f>
        <v>6946200.7178378832</v>
      </c>
      <c r="C25" s="21"/>
      <c r="D25" s="20"/>
      <c r="E25" s="21"/>
      <c r="F25" s="12"/>
      <c r="G25" s="6"/>
      <c r="H25" s="9" t="s">
        <v>27</v>
      </c>
    </row>
    <row r="26" spans="1:10" s="11" customFormat="1">
      <c r="A26" s="23" t="s">
        <v>108</v>
      </c>
      <c r="B26" s="21">
        <f>B27+B28</f>
        <v>8946765.3200000003</v>
      </c>
      <c r="C26" s="21"/>
      <c r="D26" s="20">
        <f>B25</f>
        <v>6946200.7178378832</v>
      </c>
      <c r="E26" s="21"/>
      <c r="F26" s="12"/>
      <c r="G26" s="6"/>
      <c r="H26" s="6" t="s">
        <v>29</v>
      </c>
      <c r="I26" s="11">
        <f>J26*E6</f>
        <v>273000</v>
      </c>
      <c r="J26" s="41">
        <v>0.03</v>
      </c>
    </row>
    <row r="27" spans="1:10" s="11" customFormat="1" ht="14.4">
      <c r="A27" s="42" t="s">
        <v>32</v>
      </c>
      <c r="B27" s="43">
        <v>8946765.3200000003</v>
      </c>
      <c r="C27" s="43"/>
      <c r="D27" s="20"/>
      <c r="E27" s="21"/>
      <c r="F27" s="12"/>
      <c r="G27" s="6"/>
      <c r="H27" s="6" t="s">
        <v>31</v>
      </c>
      <c r="I27" s="25">
        <f>-C6*J26*15%</f>
        <v>-5341.3043478260879</v>
      </c>
    </row>
    <row r="28" spans="1:10" s="11" customFormat="1" ht="14.4">
      <c r="A28" s="42" t="s">
        <v>34</v>
      </c>
      <c r="B28" s="43">
        <f>B27*(F28/365)*$I$114</f>
        <v>0</v>
      </c>
      <c r="C28" s="43"/>
      <c r="D28" s="20"/>
      <c r="E28" s="21"/>
      <c r="F28" s="12">
        <v>0</v>
      </c>
      <c r="G28" s="6"/>
      <c r="H28" s="6"/>
      <c r="I28" s="11">
        <f>SUM(I26:I27)</f>
        <v>267658.69565217389</v>
      </c>
    </row>
    <row r="29" spans="1:10" s="11" customFormat="1" ht="14.4">
      <c r="A29" s="44" t="s">
        <v>124</v>
      </c>
      <c r="B29" s="21"/>
      <c r="C29" s="21"/>
      <c r="D29" s="20"/>
      <c r="E29" s="21"/>
      <c r="F29" s="12"/>
      <c r="G29" s="6"/>
      <c r="H29" s="6" t="s">
        <v>33</v>
      </c>
      <c r="I29" s="25">
        <f>0.15*I28</f>
        <v>40148.804347826081</v>
      </c>
    </row>
    <row r="30" spans="1:10" s="11" customFormat="1" ht="14.4">
      <c r="A30" s="44"/>
      <c r="B30" s="21"/>
      <c r="C30" s="21"/>
      <c r="D30" s="20"/>
      <c r="E30" s="21"/>
      <c r="F30" s="12"/>
      <c r="G30" s="6"/>
      <c r="H30" s="6"/>
      <c r="I30" s="11">
        <f>SUM(I28:I29)</f>
        <v>307807.5</v>
      </c>
    </row>
    <row r="31" spans="1:10" s="11" customFormat="1">
      <c r="A31" s="23"/>
      <c r="B31" s="21"/>
      <c r="C31" s="21"/>
      <c r="D31" s="20"/>
      <c r="E31" s="21"/>
      <c r="F31" s="12"/>
      <c r="G31" s="6"/>
      <c r="H31" s="40"/>
    </row>
    <row r="32" spans="1:10" s="11" customFormat="1">
      <c r="A32" s="14" t="s">
        <v>38</v>
      </c>
      <c r="B32" s="45"/>
      <c r="C32" s="45"/>
      <c r="D32" s="46">
        <f>D22+D26</f>
        <v>9100000</v>
      </c>
      <c r="E32" s="45">
        <f>E12</f>
        <v>9100000</v>
      </c>
      <c r="F32" s="12"/>
      <c r="G32" s="6"/>
      <c r="H32" s="9" t="s">
        <v>35</v>
      </c>
    </row>
    <row r="33" spans="1:10" s="11" customFormat="1">
      <c r="A33" s="6"/>
      <c r="F33" s="12"/>
      <c r="G33" s="6"/>
      <c r="H33" s="6" t="s">
        <v>29</v>
      </c>
      <c r="I33" s="11">
        <v>0</v>
      </c>
      <c r="J33" s="41">
        <v>0.1</v>
      </c>
    </row>
    <row r="34" spans="1:10" s="11" customFormat="1">
      <c r="A34" s="1" t="s">
        <v>39</v>
      </c>
      <c r="B34" s="2"/>
      <c r="C34" s="2"/>
      <c r="D34" s="4"/>
      <c r="E34" s="4"/>
      <c r="F34" s="5"/>
      <c r="G34" s="6"/>
      <c r="H34" s="6" t="s">
        <v>31</v>
      </c>
      <c r="I34" s="25">
        <f>-C7*J33*15%</f>
        <v>0</v>
      </c>
    </row>
    <row r="35" spans="1:10" s="11" customFormat="1" ht="30.6" customHeight="1">
      <c r="A35" s="78" t="s">
        <v>150</v>
      </c>
      <c r="B35" s="78"/>
      <c r="C35" s="78"/>
      <c r="D35" s="78"/>
      <c r="E35" s="78"/>
      <c r="F35" s="78"/>
      <c r="G35" s="6"/>
      <c r="H35" s="6"/>
      <c r="I35" s="11">
        <f>SUM(I33:I34)</f>
        <v>0</v>
      </c>
    </row>
    <row r="36" spans="1:10" s="11" customFormat="1">
      <c r="A36" s="48"/>
      <c r="B36" s="10"/>
      <c r="C36" s="10"/>
      <c r="F36" s="12"/>
      <c r="G36" s="6"/>
      <c r="H36" s="6" t="s">
        <v>33</v>
      </c>
      <c r="I36" s="25">
        <f>0.15*I35</f>
        <v>0</v>
      </c>
    </row>
    <row r="37" spans="1:10" s="11" customFormat="1">
      <c r="A37" s="14"/>
      <c r="B37" s="15" t="s">
        <v>6</v>
      </c>
      <c r="C37" s="16" t="s">
        <v>7</v>
      </c>
      <c r="D37" s="15" t="s">
        <v>8</v>
      </c>
      <c r="E37" s="17" t="s">
        <v>9</v>
      </c>
      <c r="F37" s="12"/>
      <c r="G37" s="6"/>
      <c r="H37" s="6"/>
      <c r="I37" s="11">
        <f>SUM(I35:I36)</f>
        <v>0</v>
      </c>
    </row>
    <row r="38" spans="1:10" s="11" customFormat="1">
      <c r="A38" s="18" t="s">
        <v>11</v>
      </c>
      <c r="B38" s="19"/>
      <c r="C38" s="49"/>
      <c r="D38" s="21"/>
      <c r="E38" s="50"/>
      <c r="F38" s="12"/>
      <c r="G38" s="6"/>
      <c r="H38" s="6"/>
    </row>
    <row r="39" spans="1:10" s="11" customFormat="1" ht="41.4">
      <c r="A39" s="22" t="s">
        <v>85</v>
      </c>
      <c r="B39" s="21"/>
      <c r="C39" s="20">
        <f>E39*15%/1.15</f>
        <v>456521.73913043481</v>
      </c>
      <c r="D39" s="21"/>
      <c r="E39" s="50">
        <v>3500000</v>
      </c>
      <c r="F39" s="12"/>
      <c r="G39" s="6"/>
      <c r="H39" s="9" t="s">
        <v>37</v>
      </c>
      <c r="I39" s="51">
        <f>I30+I37</f>
        <v>307807.5</v>
      </c>
    </row>
    <row r="40" spans="1:10" s="11" customFormat="1">
      <c r="A40" s="22"/>
      <c r="B40" s="21"/>
      <c r="C40" s="20"/>
      <c r="D40" s="21"/>
      <c r="E40" s="50"/>
      <c r="F40" s="12"/>
      <c r="G40" s="6"/>
      <c r="H40" s="9"/>
      <c r="I40" s="51"/>
    </row>
    <row r="41" spans="1:10" s="11" customFormat="1">
      <c r="A41" s="22"/>
      <c r="B41" s="21"/>
      <c r="C41" s="20"/>
      <c r="D41" s="21"/>
      <c r="E41" s="50"/>
      <c r="F41" s="12"/>
      <c r="G41" s="6"/>
      <c r="H41" s="40"/>
    </row>
    <row r="42" spans="1:10" s="11" customFormat="1">
      <c r="A42" s="22"/>
      <c r="B42" s="21"/>
      <c r="C42" s="20"/>
      <c r="D42" s="21"/>
      <c r="E42" s="50"/>
      <c r="F42" s="12"/>
      <c r="G42" s="6"/>
      <c r="H42" s="40" t="s">
        <v>40</v>
      </c>
    </row>
    <row r="43" spans="1:10" s="11" customFormat="1">
      <c r="A43" s="22"/>
      <c r="B43" s="21"/>
      <c r="C43" s="20"/>
      <c r="D43" s="21"/>
      <c r="E43" s="50"/>
      <c r="F43" s="12"/>
      <c r="G43" s="6"/>
      <c r="H43" s="6" t="s">
        <v>29</v>
      </c>
      <c r="I43" s="11">
        <f>J43*E39</f>
        <v>350000</v>
      </c>
      <c r="J43" s="41">
        <v>0.1</v>
      </c>
    </row>
    <row r="44" spans="1:10" s="11" customFormat="1">
      <c r="A44" s="22"/>
      <c r="B44" s="21"/>
      <c r="C44" s="20"/>
      <c r="D44" s="21"/>
      <c r="E44" s="52"/>
      <c r="F44" s="12"/>
      <c r="G44" s="6"/>
      <c r="H44" s="6" t="s">
        <v>31</v>
      </c>
      <c r="I44" s="25">
        <f>-C39*J43*15%</f>
        <v>-6847.8260869565229</v>
      </c>
    </row>
    <row r="45" spans="1:10" s="11" customFormat="1">
      <c r="A45" s="53" t="s">
        <v>17</v>
      </c>
      <c r="B45" s="21"/>
      <c r="C45" s="20"/>
      <c r="D45" s="21"/>
      <c r="E45" s="54">
        <f>SUM(E39:E44)</f>
        <v>3500000</v>
      </c>
      <c r="F45" s="12"/>
      <c r="G45" s="6"/>
      <c r="H45" s="6"/>
      <c r="I45" s="11">
        <f>SUM(I43:I44)</f>
        <v>343152.17391304346</v>
      </c>
    </row>
    <row r="46" spans="1:10" s="11" customFormat="1" ht="34.799999999999997" customHeight="1">
      <c r="A46" s="55" t="s">
        <v>18</v>
      </c>
      <c r="B46" s="19"/>
      <c r="C46" s="49"/>
      <c r="D46" s="21"/>
      <c r="E46" s="50"/>
      <c r="F46" s="12"/>
      <c r="G46" s="6"/>
      <c r="H46" s="6" t="s">
        <v>33</v>
      </c>
      <c r="I46" s="25">
        <f>0.15*I45</f>
        <v>51472.82608695652</v>
      </c>
    </row>
    <row r="47" spans="1:10" s="11" customFormat="1" ht="14.4">
      <c r="A47" s="23" t="s">
        <v>192</v>
      </c>
      <c r="B47" s="21"/>
      <c r="C47" s="20">
        <v>0</v>
      </c>
      <c r="D47" s="56">
        <f>J5</f>
        <v>67620.372979027103</v>
      </c>
      <c r="E47" s="50"/>
      <c r="F47" s="12"/>
      <c r="G47" s="6"/>
      <c r="H47" s="9" t="s">
        <v>37</v>
      </c>
      <c r="I47" s="51">
        <f>SUM(I45:I46)</f>
        <v>394625</v>
      </c>
    </row>
    <row r="48" spans="1:10" s="11" customFormat="1" ht="28.2">
      <c r="A48" s="22" t="s">
        <v>193</v>
      </c>
      <c r="B48" s="21"/>
      <c r="C48" s="20">
        <f>-D48*15%/1.15</f>
        <v>-1667.7910173483365</v>
      </c>
      <c r="D48" s="56">
        <f>K5</f>
        <v>12786.39779967058</v>
      </c>
      <c r="E48" s="50"/>
      <c r="F48" s="12"/>
      <c r="G48" s="6"/>
      <c r="H48" s="9"/>
      <c r="I48" s="51"/>
    </row>
    <row r="49" spans="1:10" s="11" customFormat="1">
      <c r="A49" s="23" t="s">
        <v>165</v>
      </c>
      <c r="B49" s="21"/>
      <c r="C49" s="20">
        <f>-D49*15%/1.15</f>
        <v>-51472.826086956527</v>
      </c>
      <c r="D49" s="56">
        <f>I47</f>
        <v>394625</v>
      </c>
      <c r="E49" s="50"/>
      <c r="F49" s="12"/>
      <c r="G49" s="6"/>
      <c r="H49" s="9"/>
      <c r="I49" s="51"/>
    </row>
    <row r="50" spans="1:10" s="11" customFormat="1" ht="28.2">
      <c r="A50" s="22" t="s">
        <v>194</v>
      </c>
      <c r="B50" s="21"/>
      <c r="C50" s="20">
        <f t="shared" ref="C50:C51" si="0">-D50*15%/1.15</f>
        <v>-4247.4016408580319</v>
      </c>
      <c r="D50" s="56">
        <f>J92</f>
        <v>32563.412579911575</v>
      </c>
      <c r="E50" s="50"/>
      <c r="F50" s="12"/>
      <c r="G50" s="6"/>
      <c r="H50" s="40" t="s">
        <v>41</v>
      </c>
    </row>
    <row r="51" spans="1:10" s="11" customFormat="1" ht="27.6">
      <c r="A51" s="22" t="s">
        <v>98</v>
      </c>
      <c r="B51" s="21"/>
      <c r="C51" s="20">
        <f t="shared" si="0"/>
        <v>-3732.1004347826092</v>
      </c>
      <c r="D51" s="21">
        <v>28612.77</v>
      </c>
      <c r="E51" s="50"/>
      <c r="F51" s="12"/>
      <c r="G51" s="6"/>
      <c r="H51" s="6" t="s">
        <v>29</v>
      </c>
      <c r="I51" s="11">
        <f>J51*E71</f>
        <v>115000</v>
      </c>
      <c r="J51" s="41">
        <v>0.1</v>
      </c>
    </row>
    <row r="52" spans="1:10" s="11" customFormat="1">
      <c r="A52" s="23" t="s">
        <v>166</v>
      </c>
      <c r="B52" s="37" t="str">
        <f>IF(D52=$K$103,"OK","NO")</f>
        <v>OK</v>
      </c>
      <c r="C52" s="20"/>
      <c r="D52" s="38">
        <f>SUM(C39:C51)</f>
        <v>395401.61995048926</v>
      </c>
      <c r="E52" s="50"/>
      <c r="F52" s="12"/>
      <c r="G52" s="6"/>
      <c r="H52" s="6" t="s">
        <v>31</v>
      </c>
      <c r="I52" s="25">
        <f>-C71*J51*15%</f>
        <v>-2250</v>
      </c>
    </row>
    <row r="53" spans="1:10" s="11" customFormat="1">
      <c r="A53" s="53" t="s">
        <v>26</v>
      </c>
      <c r="B53" s="21"/>
      <c r="C53" s="20"/>
      <c r="D53" s="29">
        <f>SUM(D47:D52)</f>
        <v>931609.57330909849</v>
      </c>
      <c r="E53" s="50"/>
      <c r="F53" s="12"/>
      <c r="G53" s="6"/>
      <c r="H53" s="6"/>
      <c r="I53" s="11">
        <f>SUM(I51:I52)</f>
        <v>112750</v>
      </c>
    </row>
    <row r="54" spans="1:10" s="11" customFormat="1">
      <c r="A54" s="53"/>
      <c r="B54" s="21"/>
      <c r="C54" s="20"/>
      <c r="D54" s="21"/>
      <c r="E54" s="50"/>
      <c r="F54" s="12"/>
      <c r="G54" s="6"/>
      <c r="H54" s="6" t="s">
        <v>33</v>
      </c>
      <c r="I54" s="25">
        <f>0.15*I53</f>
        <v>16912.5</v>
      </c>
    </row>
    <row r="55" spans="1:10" s="11" customFormat="1">
      <c r="A55" s="55" t="s">
        <v>28</v>
      </c>
      <c r="B55" s="21"/>
      <c r="C55" s="20"/>
      <c r="D55" s="21"/>
      <c r="E55" s="50"/>
      <c r="F55" s="12"/>
      <c r="G55" s="6"/>
      <c r="H55" s="9" t="s">
        <v>37</v>
      </c>
      <c r="I55" s="51">
        <f>SUM(I53:I54)</f>
        <v>129662.5</v>
      </c>
    </row>
    <row r="56" spans="1:10" s="11" customFormat="1">
      <c r="A56" s="23" t="s">
        <v>167</v>
      </c>
      <c r="B56" s="21">
        <f>E45-D53</f>
        <v>2568390.4266909016</v>
      </c>
      <c r="C56" s="20"/>
      <c r="D56" s="21"/>
      <c r="E56" s="50"/>
      <c r="F56" s="12"/>
      <c r="G56" s="6"/>
      <c r="H56" s="9"/>
      <c r="I56" s="51"/>
    </row>
    <row r="57" spans="1:10" s="11" customFormat="1">
      <c r="A57" s="22"/>
      <c r="B57" s="21"/>
      <c r="C57" s="20"/>
      <c r="D57" s="21"/>
      <c r="E57" s="50"/>
      <c r="F57" s="12"/>
      <c r="G57" s="6"/>
      <c r="H57" s="9"/>
      <c r="I57" s="51"/>
    </row>
    <row r="58" spans="1:10" s="11" customFormat="1">
      <c r="A58" s="22" t="s">
        <v>109</v>
      </c>
      <c r="B58" s="21">
        <f>B59+B60</f>
        <v>3483949.7145175342</v>
      </c>
      <c r="C58" s="20"/>
      <c r="D58" s="21">
        <f>B56</f>
        <v>2568390.4266909016</v>
      </c>
      <c r="E58" s="50"/>
      <c r="F58" s="12"/>
      <c r="G58" s="6"/>
      <c r="H58" s="40" t="s">
        <v>42</v>
      </c>
    </row>
    <row r="59" spans="1:10" s="11" customFormat="1" ht="14.4">
      <c r="A59" s="57" t="s">
        <v>32</v>
      </c>
      <c r="B59" s="43">
        <v>3203046.89</v>
      </c>
      <c r="C59" s="58"/>
      <c r="D59" s="21"/>
      <c r="E59" s="50"/>
      <c r="F59" s="12"/>
      <c r="G59" s="6"/>
      <c r="H59" s="6" t="s">
        <v>29</v>
      </c>
      <c r="I59" s="11">
        <v>0</v>
      </c>
      <c r="J59" s="41">
        <v>0</v>
      </c>
    </row>
    <row r="60" spans="1:10" s="11" customFormat="1" ht="28.8">
      <c r="A60" s="57" t="s">
        <v>169</v>
      </c>
      <c r="B60" s="43">
        <f>B59*(F60/365)*$I$114</f>
        <v>280902.82451753423</v>
      </c>
      <c r="C60" s="58"/>
      <c r="D60" s="21"/>
      <c r="E60" s="50"/>
      <c r="F60" s="12">
        <v>0.16500000000000001</v>
      </c>
      <c r="G60" s="6"/>
      <c r="H60" s="6" t="s">
        <v>31</v>
      </c>
      <c r="I60" s="25">
        <f>-C102*J59*15%</f>
        <v>0</v>
      </c>
    </row>
    <row r="61" spans="1:10" s="11" customFormat="1" ht="14.4">
      <c r="A61" s="42"/>
      <c r="B61" s="43"/>
      <c r="C61" s="58"/>
      <c r="D61" s="21"/>
      <c r="E61" s="50"/>
      <c r="F61" s="12"/>
      <c r="G61" s="6"/>
      <c r="H61" s="6"/>
      <c r="I61" s="11">
        <f>SUM(I59:I60)</f>
        <v>0</v>
      </c>
    </row>
    <row r="62" spans="1:10" s="11" customFormat="1" ht="14.4">
      <c r="A62" s="44" t="s">
        <v>163</v>
      </c>
      <c r="B62" s="21"/>
      <c r="C62" s="20"/>
      <c r="D62" s="21"/>
      <c r="E62" s="50"/>
      <c r="F62" s="12"/>
      <c r="G62" s="6"/>
      <c r="H62" s="6" t="s">
        <v>33</v>
      </c>
      <c r="I62" s="25">
        <f>0.15*I61</f>
        <v>0</v>
      </c>
    </row>
    <row r="63" spans="1:10" s="11" customFormat="1">
      <c r="A63" s="23"/>
      <c r="B63" s="21"/>
      <c r="C63" s="20"/>
      <c r="D63" s="21"/>
      <c r="E63" s="50"/>
      <c r="F63" s="12"/>
      <c r="G63" s="6"/>
      <c r="H63" s="9" t="s">
        <v>37</v>
      </c>
      <c r="I63" s="51">
        <f>SUM(I61:I62)</f>
        <v>0</v>
      </c>
    </row>
    <row r="64" spans="1:10" s="11" customFormat="1">
      <c r="A64" s="14" t="s">
        <v>38</v>
      </c>
      <c r="B64" s="45"/>
      <c r="C64" s="46"/>
      <c r="D64" s="45">
        <f>D53+D58</f>
        <v>3500000</v>
      </c>
      <c r="E64" s="59">
        <f>E45</f>
        <v>3500000</v>
      </c>
      <c r="F64" s="12"/>
      <c r="G64" s="6"/>
      <c r="H64" s="9"/>
      <c r="I64" s="51"/>
    </row>
    <row r="66" spans="1:26" s="12" customFormat="1">
      <c r="A66" s="1" t="s">
        <v>44</v>
      </c>
      <c r="B66" s="2"/>
      <c r="C66" s="2"/>
      <c r="D66" s="4"/>
      <c r="E66" s="4"/>
      <c r="F66" s="5"/>
      <c r="G66" s="6"/>
      <c r="H66" s="40" t="s">
        <v>43</v>
      </c>
      <c r="I66" s="11"/>
      <c r="J66" s="11"/>
      <c r="K66" s="11"/>
      <c r="L66" s="6"/>
      <c r="M66" s="6"/>
      <c r="N66" s="6"/>
      <c r="O66" s="6"/>
      <c r="P66" s="6"/>
      <c r="Q66" s="6"/>
      <c r="R66" s="6"/>
      <c r="S66" s="6"/>
      <c r="T66" s="6"/>
      <c r="U66" s="6"/>
      <c r="V66" s="6"/>
      <c r="W66" s="6"/>
      <c r="X66" s="6"/>
      <c r="Y66" s="6"/>
      <c r="Z66" s="6"/>
    </row>
    <row r="67" spans="1:26" s="12" customFormat="1" ht="29.4" customHeight="1">
      <c r="A67" s="78" t="s">
        <v>151</v>
      </c>
      <c r="B67" s="78"/>
      <c r="C67" s="78"/>
      <c r="D67" s="78"/>
      <c r="E67" s="78"/>
      <c r="F67" s="78"/>
      <c r="G67" s="6"/>
      <c r="H67" s="6" t="s">
        <v>120</v>
      </c>
      <c r="I67" s="11">
        <f>$J$67*E131</f>
        <v>23089.410000000003</v>
      </c>
      <c r="J67" s="41">
        <v>0.1</v>
      </c>
      <c r="K67" s="11"/>
      <c r="L67" s="6"/>
      <c r="M67" s="6"/>
      <c r="N67" s="6"/>
      <c r="O67" s="6"/>
      <c r="P67" s="6"/>
      <c r="Q67" s="6"/>
    </row>
    <row r="68" spans="1:26">
      <c r="A68" s="48"/>
      <c r="B68" s="10"/>
      <c r="C68" s="10"/>
      <c r="H68" s="6" t="s">
        <v>31</v>
      </c>
      <c r="I68" s="20">
        <f>-C131*$J$67*15%</f>
        <v>-451.74932608695656</v>
      </c>
      <c r="J68" s="41"/>
      <c r="R68" s="12"/>
      <c r="S68" s="12"/>
      <c r="T68" s="12"/>
      <c r="U68" s="12"/>
      <c r="V68" s="12"/>
      <c r="W68" s="12"/>
      <c r="X68" s="12"/>
      <c r="Y68" s="12"/>
      <c r="Z68" s="12"/>
    </row>
    <row r="69" spans="1:26">
      <c r="A69" s="14"/>
      <c r="B69" s="15" t="s">
        <v>6</v>
      </c>
      <c r="C69" s="16" t="s">
        <v>7</v>
      </c>
      <c r="D69" s="15" t="s">
        <v>8</v>
      </c>
      <c r="E69" s="17" t="s">
        <v>9</v>
      </c>
      <c r="H69" s="6" t="s">
        <v>121</v>
      </c>
      <c r="I69" s="11">
        <f>$J$69*E132</f>
        <v>4370</v>
      </c>
      <c r="J69" s="41">
        <v>0.1</v>
      </c>
    </row>
    <row r="70" spans="1:26">
      <c r="A70" s="18" t="s">
        <v>11</v>
      </c>
      <c r="B70" s="19"/>
      <c r="C70" s="49"/>
      <c r="D70" s="21"/>
      <c r="E70" s="50"/>
      <c r="H70" s="6" t="s">
        <v>31</v>
      </c>
      <c r="I70" s="20">
        <f>-C132*$J$67*15%</f>
        <v>-85.5</v>
      </c>
      <c r="J70" s="41"/>
    </row>
    <row r="71" spans="1:26" ht="41.4">
      <c r="A71" s="22" t="s">
        <v>89</v>
      </c>
      <c r="B71" s="21"/>
      <c r="C71" s="20">
        <f>E71*15%/1.15</f>
        <v>150000</v>
      </c>
      <c r="D71" s="21"/>
      <c r="E71" s="50">
        <v>1150000</v>
      </c>
      <c r="H71" s="6" t="s">
        <v>122</v>
      </c>
      <c r="I71" s="11">
        <f>$J$71*E133</f>
        <v>12087.675999999999</v>
      </c>
      <c r="J71" s="41">
        <v>0.1</v>
      </c>
      <c r="Q71" s="12"/>
    </row>
    <row r="72" spans="1:26">
      <c r="A72" s="23"/>
      <c r="B72" s="21"/>
      <c r="C72" s="20"/>
      <c r="D72" s="21"/>
      <c r="E72" s="50"/>
      <c r="H72" s="6" t="s">
        <v>31</v>
      </c>
      <c r="I72" s="20">
        <f>-C133*$J$67*15%</f>
        <v>-236.49800869565217</v>
      </c>
      <c r="Q72" s="12"/>
    </row>
    <row r="73" spans="1:26">
      <c r="A73" s="60"/>
      <c r="B73" s="61"/>
      <c r="C73" s="36"/>
      <c r="D73" s="62"/>
      <c r="E73" s="63"/>
      <c r="H73" s="6" t="s">
        <v>152</v>
      </c>
      <c r="I73" s="11">
        <f>$J$73*E134</f>
        <v>8840.5079999999998</v>
      </c>
      <c r="J73" s="41">
        <v>0.1</v>
      </c>
      <c r="Q73" s="12"/>
    </row>
    <row r="74" spans="1:26">
      <c r="A74" s="23"/>
      <c r="B74" s="21"/>
      <c r="C74" s="20"/>
      <c r="D74" s="21"/>
      <c r="E74" s="50"/>
      <c r="H74" s="6" t="s">
        <v>31</v>
      </c>
      <c r="I74" s="25">
        <f>-C134*$J$67*15%</f>
        <v>0</v>
      </c>
      <c r="Q74" s="12"/>
    </row>
    <row r="75" spans="1:26" s="12" customFormat="1">
      <c r="A75" s="23"/>
      <c r="B75" s="21"/>
      <c r="C75" s="20"/>
      <c r="D75" s="21"/>
      <c r="E75" s="50"/>
      <c r="G75" s="6"/>
      <c r="H75" s="6"/>
      <c r="I75" s="20">
        <f>SUM(I67:I74)</f>
        <v>47613.846665217396</v>
      </c>
      <c r="J75" s="11"/>
      <c r="K75" s="11"/>
      <c r="L75" s="6"/>
      <c r="M75" s="6"/>
      <c r="N75" s="6"/>
      <c r="O75" s="6"/>
      <c r="P75" s="6"/>
      <c r="R75" s="6"/>
      <c r="S75" s="6"/>
      <c r="T75" s="6"/>
      <c r="U75" s="6"/>
      <c r="V75" s="6"/>
      <c r="W75" s="6"/>
      <c r="X75" s="6"/>
      <c r="Y75" s="6"/>
      <c r="Z75" s="6"/>
    </row>
    <row r="76" spans="1:26" s="12" customFormat="1">
      <c r="A76" s="23"/>
      <c r="B76" s="21"/>
      <c r="C76" s="20"/>
      <c r="D76" s="21"/>
      <c r="E76" s="52"/>
      <c r="G76" s="6"/>
      <c r="H76" s="6" t="s">
        <v>33</v>
      </c>
      <c r="I76" s="25">
        <f>0.15*I75</f>
        <v>7142.0769997826092</v>
      </c>
      <c r="J76" s="11"/>
      <c r="K76" s="11"/>
      <c r="L76" s="6"/>
      <c r="M76" s="6"/>
      <c r="N76" s="6"/>
      <c r="O76" s="6"/>
      <c r="P76" s="6"/>
      <c r="R76" s="6"/>
    </row>
    <row r="77" spans="1:26" s="12" customFormat="1" ht="36.6" customHeight="1">
      <c r="A77" s="28" t="s">
        <v>17</v>
      </c>
      <c r="B77" s="21"/>
      <c r="C77" s="20"/>
      <c r="D77" s="21"/>
      <c r="E77" s="54">
        <f>SUM(E71:E76)</f>
        <v>1150000</v>
      </c>
      <c r="G77" s="6"/>
      <c r="H77" s="9" t="s">
        <v>37</v>
      </c>
      <c r="I77" s="51">
        <f>SUM(I75:I76)</f>
        <v>54755.923665000002</v>
      </c>
      <c r="J77" s="11"/>
      <c r="K77" s="11"/>
      <c r="L77" s="6"/>
      <c r="M77" s="6"/>
      <c r="N77" s="6"/>
      <c r="O77" s="6"/>
      <c r="P77" s="6"/>
      <c r="Q77" s="6"/>
      <c r="R77" s="6"/>
    </row>
    <row r="78" spans="1:26" s="12" customFormat="1" ht="34.799999999999997" customHeight="1">
      <c r="A78" s="18" t="s">
        <v>18</v>
      </c>
      <c r="B78" s="19"/>
      <c r="C78" s="49"/>
      <c r="D78" s="21"/>
      <c r="E78" s="50"/>
      <c r="G78" s="6"/>
      <c r="H78" s="6"/>
      <c r="I78" s="11"/>
      <c r="J78" s="11"/>
      <c r="K78" s="11"/>
      <c r="L78" s="6"/>
      <c r="M78" s="6"/>
      <c r="N78" s="6"/>
      <c r="O78" s="6"/>
      <c r="Q78" s="6"/>
      <c r="R78" s="6"/>
    </row>
    <row r="79" spans="1:26" s="12" customFormat="1" ht="14.4">
      <c r="A79" s="23" t="s">
        <v>192</v>
      </c>
      <c r="B79" s="21"/>
      <c r="C79" s="20">
        <v>0</v>
      </c>
      <c r="D79" s="56">
        <f>J6</f>
        <v>22218.122550251763</v>
      </c>
      <c r="E79" s="50"/>
      <c r="G79" s="6"/>
      <c r="H79" s="6"/>
      <c r="I79" s="11"/>
      <c r="J79" s="11"/>
      <c r="K79" s="11"/>
      <c r="L79" s="6"/>
      <c r="M79" s="6"/>
      <c r="N79" s="6"/>
      <c r="O79" s="6"/>
      <c r="Q79" s="6"/>
      <c r="R79" s="6"/>
    </row>
    <row r="80" spans="1:26" ht="28.2">
      <c r="A80" s="22" t="s">
        <v>193</v>
      </c>
      <c r="B80" s="21"/>
      <c r="C80" s="20">
        <f>-D80*15%/1.15</f>
        <v>-547.98847712873919</v>
      </c>
      <c r="D80" s="56">
        <f>K6</f>
        <v>4201.2449913203336</v>
      </c>
      <c r="E80" s="50"/>
      <c r="H80" s="7" t="s">
        <v>45</v>
      </c>
      <c r="I80" s="7"/>
      <c r="J80" s="7"/>
      <c r="R80" s="12"/>
      <c r="S80" s="12"/>
      <c r="T80" s="12"/>
      <c r="U80" s="12"/>
      <c r="V80" s="12"/>
      <c r="W80" s="12"/>
      <c r="X80" s="12"/>
      <c r="Y80" s="12"/>
      <c r="Z80" s="12"/>
    </row>
    <row r="81" spans="1:18">
      <c r="A81" s="23" t="s">
        <v>165</v>
      </c>
      <c r="B81" s="21"/>
      <c r="C81" s="20">
        <f>-D81*15%/1.15</f>
        <v>-16912.5</v>
      </c>
      <c r="D81" s="64">
        <f>I55</f>
        <v>129662.5</v>
      </c>
      <c r="E81" s="50"/>
      <c r="H81" s="8" t="s">
        <v>94</v>
      </c>
      <c r="I81" s="27"/>
      <c r="J81" s="27"/>
      <c r="R81" s="12"/>
    </row>
    <row r="82" spans="1:18" ht="28.2">
      <c r="A82" s="22" t="s">
        <v>194</v>
      </c>
      <c r="B82" s="21"/>
      <c r="C82" s="20">
        <f t="shared" ref="C82:C83" si="1">-D82*15%/1.15</f>
        <v>0</v>
      </c>
      <c r="D82" s="62">
        <v>0</v>
      </c>
      <c r="E82" s="50"/>
      <c r="H82" s="9" t="s">
        <v>2</v>
      </c>
      <c r="I82" s="13" t="s">
        <v>3</v>
      </c>
      <c r="J82" s="13" t="s">
        <v>46</v>
      </c>
      <c r="R82" s="12"/>
    </row>
    <row r="83" spans="1:18">
      <c r="A83" s="23" t="s">
        <v>52</v>
      </c>
      <c r="B83" s="21"/>
      <c r="C83" s="20">
        <f t="shared" si="1"/>
        <v>-901.82608695652175</v>
      </c>
      <c r="D83" s="21">
        <f>I128</f>
        <v>6914</v>
      </c>
      <c r="E83" s="50"/>
      <c r="H83" s="6" t="s">
        <v>10</v>
      </c>
      <c r="I83" s="11">
        <f>E6</f>
        <v>9100000</v>
      </c>
      <c r="J83" s="11">
        <f>I83/$I$88*$I$119</f>
        <v>425000</v>
      </c>
      <c r="R83" s="12"/>
    </row>
    <row r="84" spans="1:18">
      <c r="A84" s="23" t="s">
        <v>166</v>
      </c>
      <c r="B84" s="37" t="str">
        <f>IF(D84=$K$104,"OK","NO")</f>
        <v>OK</v>
      </c>
      <c r="C84" s="20"/>
      <c r="D84" s="38">
        <f>SUM(C71:C83)</f>
        <v>131637.68543591475</v>
      </c>
      <c r="E84" s="50"/>
      <c r="H84" s="6" t="s">
        <v>12</v>
      </c>
      <c r="I84" s="11">
        <v>0</v>
      </c>
      <c r="J84" s="11">
        <f>I84/$I$88*$I$119</f>
        <v>0</v>
      </c>
      <c r="Q84" s="12"/>
      <c r="R84" s="12"/>
    </row>
    <row r="85" spans="1:18">
      <c r="A85" s="28" t="s">
        <v>26</v>
      </c>
      <c r="B85" s="21"/>
      <c r="C85" s="20"/>
      <c r="D85" s="29">
        <f>SUM(D79:D84)</f>
        <v>294633.55297748686</v>
      </c>
      <c r="E85" s="50"/>
      <c r="H85" s="6" t="s">
        <v>13</v>
      </c>
      <c r="I85" s="11">
        <v>0</v>
      </c>
      <c r="J85" s="11">
        <f>I85/$I$88*$I$119</f>
        <v>0</v>
      </c>
      <c r="Q85" s="12"/>
    </row>
    <row r="86" spans="1:18">
      <c r="A86" s="23"/>
      <c r="B86" s="21"/>
      <c r="C86" s="20"/>
      <c r="D86" s="29"/>
      <c r="E86" s="50"/>
      <c r="H86" s="6" t="s">
        <v>14</v>
      </c>
      <c r="I86" s="11">
        <v>0</v>
      </c>
      <c r="J86" s="11">
        <f>I86/$I$88*$I$119</f>
        <v>0</v>
      </c>
      <c r="Q86" s="12"/>
    </row>
    <row r="87" spans="1:18">
      <c r="A87" s="18" t="s">
        <v>28</v>
      </c>
      <c r="B87" s="21"/>
      <c r="C87" s="20"/>
      <c r="D87" s="21"/>
      <c r="E87" s="50"/>
      <c r="H87" s="6" t="s">
        <v>15</v>
      </c>
      <c r="I87" s="25">
        <v>0</v>
      </c>
      <c r="J87" s="25">
        <f>I87/$I$88*$I$119</f>
        <v>0</v>
      </c>
      <c r="P87" s="12"/>
      <c r="Q87" s="12"/>
    </row>
    <row r="88" spans="1:18">
      <c r="A88" s="23" t="s">
        <v>167</v>
      </c>
      <c r="B88" s="21">
        <f>E77-D85</f>
        <v>855366.44702251314</v>
      </c>
      <c r="C88" s="20"/>
      <c r="D88" s="21"/>
      <c r="E88" s="50"/>
      <c r="I88" s="11">
        <f>SUM(I83:I87)</f>
        <v>9100000</v>
      </c>
      <c r="J88" s="11">
        <f>SUM(J83:J87)</f>
        <v>425000</v>
      </c>
      <c r="P88" s="12"/>
      <c r="Q88" s="12"/>
    </row>
    <row r="89" spans="1:18">
      <c r="A89" s="23" t="s">
        <v>110</v>
      </c>
      <c r="B89" s="21">
        <f>B90+B91</f>
        <v>1386725.9376883563</v>
      </c>
      <c r="C89" s="20"/>
      <c r="D89" s="21">
        <f>B88</f>
        <v>855366.44702251314</v>
      </c>
      <c r="E89" s="50"/>
      <c r="H89" s="8" t="s">
        <v>95</v>
      </c>
      <c r="I89" s="27"/>
      <c r="J89" s="27"/>
      <c r="P89" s="12"/>
    </row>
    <row r="90" spans="1:18" ht="14.4">
      <c r="A90" s="42" t="s">
        <v>32</v>
      </c>
      <c r="B90" s="43">
        <v>1261052.55</v>
      </c>
      <c r="C90" s="58"/>
      <c r="D90" s="21"/>
      <c r="E90" s="50"/>
      <c r="H90" s="9" t="s">
        <v>2</v>
      </c>
      <c r="I90" s="13" t="s">
        <v>3</v>
      </c>
      <c r="J90" s="13" t="s">
        <v>46</v>
      </c>
      <c r="P90" s="12"/>
    </row>
    <row r="91" spans="1:18" ht="28.8">
      <c r="A91" s="57" t="s">
        <v>170</v>
      </c>
      <c r="B91" s="43">
        <f>B90*(F91/365)*$I$114</f>
        <v>125673.38768835616</v>
      </c>
      <c r="C91" s="58"/>
      <c r="D91" s="21"/>
      <c r="E91" s="50"/>
      <c r="F91" s="12">
        <v>0.1875</v>
      </c>
      <c r="H91" s="6" t="s">
        <v>10</v>
      </c>
      <c r="I91" s="11">
        <v>0</v>
      </c>
      <c r="J91" s="11">
        <f>I91/$I$96*$I$120</f>
        <v>0</v>
      </c>
      <c r="P91" s="12"/>
    </row>
    <row r="92" spans="1:18" ht="14.4">
      <c r="A92" s="42"/>
      <c r="B92" s="43"/>
      <c r="C92" s="58"/>
      <c r="D92" s="21"/>
      <c r="E92" s="50"/>
      <c r="H92" s="6" t="s">
        <v>12</v>
      </c>
      <c r="I92" s="11">
        <f>E39</f>
        <v>3500000</v>
      </c>
      <c r="J92" s="11">
        <f>I92/$I$96*$I$120</f>
        <v>32563.412579911575</v>
      </c>
    </row>
    <row r="93" spans="1:18" ht="14.4">
      <c r="A93" s="44" t="s">
        <v>164</v>
      </c>
      <c r="B93" s="43"/>
      <c r="C93" s="58"/>
      <c r="D93" s="21"/>
      <c r="E93" s="50"/>
      <c r="H93" s="6" t="s">
        <v>13</v>
      </c>
      <c r="I93" s="11">
        <v>0</v>
      </c>
      <c r="J93" s="11">
        <f>I93/$I$96*$I$120</f>
        <v>0</v>
      </c>
    </row>
    <row r="94" spans="1:18">
      <c r="A94" s="23"/>
      <c r="B94" s="21"/>
      <c r="C94" s="20"/>
      <c r="D94" s="21"/>
      <c r="E94" s="50"/>
      <c r="H94" s="6" t="s">
        <v>14</v>
      </c>
      <c r="I94" s="11">
        <v>0</v>
      </c>
      <c r="J94" s="11">
        <f>I94/$I$96*$I$120</f>
        <v>0</v>
      </c>
    </row>
    <row r="95" spans="1:18">
      <c r="A95" s="14" t="s">
        <v>38</v>
      </c>
      <c r="B95" s="45"/>
      <c r="C95" s="46"/>
      <c r="D95" s="45">
        <f>D85+D89</f>
        <v>1150000</v>
      </c>
      <c r="E95" s="59">
        <f>E77</f>
        <v>1150000</v>
      </c>
      <c r="H95" s="6" t="s">
        <v>15</v>
      </c>
      <c r="I95" s="25">
        <f>E131+E132</f>
        <v>274594.09999999998</v>
      </c>
      <c r="J95" s="25">
        <f>I95/$I$96*$I$120</f>
        <v>2554.7774200884273</v>
      </c>
      <c r="N95" s="12"/>
      <c r="O95" s="12"/>
    </row>
    <row r="96" spans="1:18">
      <c r="I96" s="11">
        <f>SUM(I91:I95)</f>
        <v>3774594.1</v>
      </c>
      <c r="J96" s="11">
        <f>SUM(J91:J95)</f>
        <v>35118.19</v>
      </c>
      <c r="N96" s="12"/>
      <c r="O96" s="12"/>
    </row>
    <row r="97" spans="1:15">
      <c r="A97" s="1" t="s">
        <v>61</v>
      </c>
      <c r="B97" s="2"/>
      <c r="C97" s="2"/>
      <c r="D97" s="4"/>
      <c r="E97" s="4"/>
      <c r="F97" s="5"/>
      <c r="N97" s="12"/>
    </row>
    <row r="98" spans="1:15">
      <c r="A98" s="47"/>
      <c r="B98" s="47"/>
      <c r="C98" s="47"/>
      <c r="D98" s="47"/>
      <c r="E98" s="47"/>
      <c r="F98" s="47"/>
    </row>
    <row r="99" spans="1:15">
      <c r="A99" s="48"/>
      <c r="B99" s="10"/>
      <c r="C99" s="10"/>
      <c r="H99" s="7" t="s">
        <v>47</v>
      </c>
      <c r="I99" s="7"/>
      <c r="J99" s="7"/>
      <c r="K99" s="7"/>
    </row>
    <row r="100" spans="1:15">
      <c r="A100" s="14"/>
      <c r="B100" s="15" t="s">
        <v>6</v>
      </c>
      <c r="C100" s="16" t="s">
        <v>7</v>
      </c>
      <c r="D100" s="15" t="s">
        <v>8</v>
      </c>
      <c r="E100" s="17" t="s">
        <v>9</v>
      </c>
      <c r="H100" s="8" t="s">
        <v>48</v>
      </c>
      <c r="I100" s="27"/>
      <c r="J100" s="27"/>
      <c r="K100" s="27"/>
    </row>
    <row r="101" spans="1:15">
      <c r="A101" s="18" t="s">
        <v>11</v>
      </c>
      <c r="B101" s="19"/>
      <c r="C101" s="49"/>
      <c r="D101" s="21"/>
      <c r="E101" s="50"/>
      <c r="H101" s="9" t="s">
        <v>2</v>
      </c>
      <c r="I101" s="13" t="s">
        <v>49</v>
      </c>
      <c r="J101" s="13" t="s">
        <v>50</v>
      </c>
      <c r="K101" s="65" t="s">
        <v>51</v>
      </c>
    </row>
    <row r="102" spans="1:15">
      <c r="A102" s="23"/>
      <c r="B102" s="21"/>
      <c r="C102" s="20">
        <v>0</v>
      </c>
      <c r="D102" s="21"/>
      <c r="E102" s="50"/>
      <c r="H102" s="6" t="s">
        <v>10</v>
      </c>
      <c r="I102" s="11">
        <f>C6</f>
        <v>1186956.5217391306</v>
      </c>
      <c r="J102" s="11">
        <f>-SUM(C14:C20)</f>
        <v>99919.843601627421</v>
      </c>
      <c r="K102" s="11">
        <f>I102-J102</f>
        <v>1087036.6781375031</v>
      </c>
    </row>
    <row r="103" spans="1:15">
      <c r="A103" s="23"/>
      <c r="B103" s="21"/>
      <c r="C103" s="20"/>
      <c r="D103" s="21"/>
      <c r="E103" s="50"/>
      <c r="H103" s="6" t="s">
        <v>12</v>
      </c>
      <c r="I103" s="11">
        <f>C39</f>
        <v>456521.73913043481</v>
      </c>
      <c r="J103" s="11">
        <f>-SUM(C47:C51)</f>
        <v>61120.119179945512</v>
      </c>
      <c r="K103" s="11">
        <f t="shared" ref="K103" si="2">I103-J103</f>
        <v>395401.61995048932</v>
      </c>
    </row>
    <row r="104" spans="1:15">
      <c r="A104" s="60"/>
      <c r="B104" s="61"/>
      <c r="C104" s="36"/>
      <c r="D104" s="62"/>
      <c r="E104" s="63"/>
      <c r="H104" s="6" t="s">
        <v>13</v>
      </c>
      <c r="I104" s="11">
        <f>C71</f>
        <v>150000</v>
      </c>
      <c r="J104" s="11">
        <f>-SUM(C79:C83)</f>
        <v>18362.31456408526</v>
      </c>
      <c r="K104" s="11">
        <f>I104-J104</f>
        <v>131637.68543591473</v>
      </c>
      <c r="N104" s="12"/>
      <c r="O104" s="12"/>
    </row>
    <row r="105" spans="1:15">
      <c r="A105" s="23"/>
      <c r="B105" s="21"/>
      <c r="C105" s="20"/>
      <c r="D105" s="21"/>
      <c r="E105" s="50"/>
      <c r="H105" s="6" t="s">
        <v>14</v>
      </c>
      <c r="I105" s="11">
        <v>0</v>
      </c>
      <c r="J105" s="11">
        <f>-SUM(C110:C114)</f>
        <v>0</v>
      </c>
      <c r="K105" s="11">
        <f>I105-J105</f>
        <v>0</v>
      </c>
      <c r="N105" s="12"/>
      <c r="O105" s="12"/>
    </row>
    <row r="106" spans="1:15">
      <c r="A106" s="23"/>
      <c r="B106" s="21"/>
      <c r="C106" s="20"/>
      <c r="D106" s="21"/>
      <c r="E106" s="50"/>
      <c r="H106" s="6" t="s">
        <v>53</v>
      </c>
      <c r="K106" s="11">
        <f>I106-J106</f>
        <v>0</v>
      </c>
      <c r="N106" s="12"/>
      <c r="O106" s="12"/>
    </row>
    <row r="107" spans="1:15">
      <c r="A107" s="23"/>
      <c r="B107" s="21"/>
      <c r="C107" s="20"/>
      <c r="D107" s="21"/>
      <c r="E107" s="52"/>
      <c r="H107" s="6" t="s">
        <v>54</v>
      </c>
      <c r="K107" s="11">
        <f>I107-J107</f>
        <v>0</v>
      </c>
      <c r="N107" s="12"/>
      <c r="O107" s="12"/>
    </row>
    <row r="108" spans="1:15">
      <c r="A108" s="28" t="s">
        <v>17</v>
      </c>
      <c r="B108" s="21"/>
      <c r="C108" s="20"/>
      <c r="D108" s="21"/>
      <c r="E108" s="54">
        <f>SUM(E102:E107)</f>
        <v>0</v>
      </c>
      <c r="H108" s="6" t="s">
        <v>15</v>
      </c>
      <c r="I108" s="66">
        <f>C131+C132+C133</f>
        <v>51583.155652173918</v>
      </c>
      <c r="J108" s="25">
        <f>-SUM(C143:C150)</f>
        <v>11359.280088907046</v>
      </c>
      <c r="K108" s="25">
        <f>I108-J108</f>
        <v>40223.875563266876</v>
      </c>
      <c r="N108" s="12"/>
      <c r="O108" s="12"/>
    </row>
    <row r="109" spans="1:15">
      <c r="A109" s="18" t="s">
        <v>18</v>
      </c>
      <c r="B109" s="19"/>
      <c r="C109" s="49"/>
      <c r="D109" s="21"/>
      <c r="E109" s="50"/>
      <c r="I109" s="11">
        <f>SUM(I102:I108)</f>
        <v>1845061.4165217394</v>
      </c>
      <c r="J109" s="11">
        <f>SUM(J102:J108)</f>
        <v>190761.55743456527</v>
      </c>
      <c r="K109" s="11">
        <f t="shared" ref="K109" si="3">SUM(K102:K108)</f>
        <v>1654299.8590871741</v>
      </c>
    </row>
    <row r="110" spans="1:15">
      <c r="A110" s="23"/>
      <c r="B110" s="21"/>
      <c r="C110" s="20"/>
      <c r="D110" s="56"/>
      <c r="E110" s="50"/>
      <c r="I110" s="6"/>
    </row>
    <row r="111" spans="1:15">
      <c r="A111" s="23"/>
      <c r="B111" s="21"/>
      <c r="C111" s="20"/>
      <c r="D111" s="56"/>
      <c r="E111" s="50"/>
    </row>
    <row r="112" spans="1:15">
      <c r="A112" s="23"/>
      <c r="B112" s="21"/>
      <c r="C112" s="20"/>
      <c r="D112" s="56"/>
      <c r="E112" s="50"/>
      <c r="H112" s="7" t="s">
        <v>55</v>
      </c>
      <c r="I112" s="7"/>
    </row>
    <row r="113" spans="1:26" s="12" customFormat="1">
      <c r="A113" s="23"/>
      <c r="B113" s="21"/>
      <c r="C113" s="20"/>
      <c r="D113" s="62"/>
      <c r="E113" s="50"/>
      <c r="G113" s="6"/>
      <c r="H113" s="8" t="s">
        <v>56</v>
      </c>
      <c r="I113" s="8"/>
      <c r="J113" s="11"/>
      <c r="K113" s="11"/>
      <c r="L113" s="6"/>
      <c r="M113" s="6"/>
      <c r="N113" s="6"/>
      <c r="O113" s="6"/>
      <c r="P113" s="6"/>
      <c r="Q113" s="6"/>
      <c r="R113" s="6"/>
      <c r="S113" s="6"/>
      <c r="T113" s="6"/>
      <c r="U113" s="6"/>
      <c r="V113" s="6"/>
      <c r="W113" s="6"/>
      <c r="X113" s="6"/>
      <c r="Y113" s="6"/>
      <c r="Z113" s="6"/>
    </row>
    <row r="114" spans="1:26">
      <c r="A114" s="23"/>
      <c r="B114" s="21"/>
      <c r="C114" s="20"/>
      <c r="D114" s="26"/>
      <c r="E114" s="50"/>
      <c r="H114" s="6" t="s">
        <v>57</v>
      </c>
      <c r="I114" s="11">
        <f>_xlfn.DAYS(I116,I115)</f>
        <v>194</v>
      </c>
      <c r="S114" s="12"/>
      <c r="T114" s="12"/>
      <c r="U114" s="12"/>
      <c r="V114" s="12"/>
      <c r="W114" s="12"/>
      <c r="X114" s="12"/>
      <c r="Y114" s="12"/>
      <c r="Z114" s="12"/>
    </row>
    <row r="115" spans="1:26">
      <c r="A115" s="28" t="s">
        <v>26</v>
      </c>
      <c r="B115" s="21"/>
      <c r="C115" s="20"/>
      <c r="D115" s="29">
        <f>SUM(D110:D114)</f>
        <v>0</v>
      </c>
      <c r="E115" s="50"/>
      <c r="H115" s="6" t="s">
        <v>58</v>
      </c>
      <c r="I115" s="67">
        <v>44808</v>
      </c>
    </row>
    <row r="116" spans="1:26">
      <c r="A116" s="23"/>
      <c r="B116" s="21"/>
      <c r="C116" s="20"/>
      <c r="D116" s="21"/>
      <c r="E116" s="50"/>
      <c r="H116" s="6" t="s">
        <v>59</v>
      </c>
      <c r="I116" s="68">
        <v>45002</v>
      </c>
    </row>
    <row r="117" spans="1:26">
      <c r="A117" s="18" t="s">
        <v>28</v>
      </c>
      <c r="B117" s="21"/>
      <c r="C117" s="20"/>
      <c r="D117" s="21"/>
      <c r="E117" s="50"/>
    </row>
    <row r="118" spans="1:26">
      <c r="A118" s="23" t="s">
        <v>30</v>
      </c>
      <c r="B118" s="21">
        <f>E108-D115</f>
        <v>0</v>
      </c>
      <c r="C118" s="20"/>
      <c r="D118" s="21"/>
      <c r="E118" s="50"/>
      <c r="H118" s="40" t="s">
        <v>60</v>
      </c>
      <c r="R118" s="12"/>
    </row>
    <row r="119" spans="1:26">
      <c r="A119" s="23" t="s">
        <v>62</v>
      </c>
      <c r="B119" s="21">
        <f>B120+B121</f>
        <v>0</v>
      </c>
      <c r="C119" s="20"/>
      <c r="D119" s="21">
        <f>B119</f>
        <v>0</v>
      </c>
      <c r="E119" s="50"/>
      <c r="H119" s="6" t="s">
        <v>105</v>
      </c>
      <c r="I119" s="11">
        <v>425000</v>
      </c>
    </row>
    <row r="120" spans="1:26" ht="14.4">
      <c r="A120" s="42" t="s">
        <v>32</v>
      </c>
      <c r="B120" s="43">
        <v>0</v>
      </c>
      <c r="C120" s="58"/>
      <c r="D120" s="21"/>
      <c r="E120" s="50"/>
      <c r="H120" s="6" t="s">
        <v>106</v>
      </c>
      <c r="I120" s="11">
        <v>35118.19</v>
      </c>
    </row>
    <row r="121" spans="1:26" s="12" customFormat="1" ht="14.4">
      <c r="A121" s="42" t="s">
        <v>34</v>
      </c>
      <c r="B121" s="43">
        <f>B120*(F121/365)*$I$114</f>
        <v>0</v>
      </c>
      <c r="C121" s="58"/>
      <c r="D121" s="21"/>
      <c r="E121" s="50"/>
      <c r="F121" s="12">
        <v>0</v>
      </c>
      <c r="G121" s="6"/>
      <c r="H121" s="6" t="s">
        <v>96</v>
      </c>
      <c r="I121" s="11">
        <v>18631.93</v>
      </c>
      <c r="J121" s="11"/>
      <c r="K121" s="11"/>
      <c r="L121" s="6"/>
      <c r="M121" s="6"/>
      <c r="N121" s="6"/>
      <c r="O121" s="6"/>
      <c r="P121" s="6"/>
      <c r="Q121" s="6"/>
      <c r="R121" s="6"/>
      <c r="S121" s="6"/>
      <c r="T121" s="6"/>
      <c r="U121" s="6"/>
      <c r="V121" s="6"/>
      <c r="W121" s="6"/>
      <c r="X121" s="6"/>
      <c r="Y121" s="6"/>
      <c r="Z121" s="6"/>
    </row>
    <row r="122" spans="1:26" s="12" customFormat="1" ht="14.4">
      <c r="A122" s="42"/>
      <c r="B122" s="43"/>
      <c r="C122" s="58"/>
      <c r="D122" s="21"/>
      <c r="E122" s="50"/>
      <c r="G122" s="6"/>
      <c r="H122" s="6" t="s">
        <v>99</v>
      </c>
      <c r="I122" s="11">
        <v>920</v>
      </c>
      <c r="J122" s="11"/>
      <c r="K122" s="11"/>
      <c r="L122" s="6"/>
      <c r="M122" s="6"/>
      <c r="N122" s="6"/>
      <c r="O122" s="6"/>
      <c r="P122" s="6"/>
      <c r="R122" s="6"/>
    </row>
    <row r="123" spans="1:26" s="12" customFormat="1">
      <c r="A123" s="23" t="s">
        <v>36</v>
      </c>
      <c r="B123" s="21"/>
      <c r="C123" s="20"/>
      <c r="D123" s="21">
        <f>B118-D119</f>
        <v>0</v>
      </c>
      <c r="E123" s="50"/>
      <c r="G123" s="6"/>
      <c r="H123" s="6" t="s">
        <v>100</v>
      </c>
      <c r="I123" s="11">
        <v>37.82</v>
      </c>
      <c r="J123" s="11"/>
      <c r="K123" s="11"/>
      <c r="L123" s="6"/>
      <c r="M123" s="6"/>
      <c r="N123" s="6"/>
      <c r="O123" s="6"/>
      <c r="P123" s="6"/>
      <c r="Q123" s="6"/>
      <c r="R123" s="6"/>
    </row>
    <row r="124" spans="1:26" s="12" customFormat="1">
      <c r="A124" s="14" t="s">
        <v>38</v>
      </c>
      <c r="B124" s="45"/>
      <c r="C124" s="46"/>
      <c r="D124" s="45">
        <f>SUM(D115:D123)</f>
        <v>0</v>
      </c>
      <c r="E124" s="59">
        <f>E108</f>
        <v>0</v>
      </c>
      <c r="G124" s="6"/>
      <c r="H124" s="6" t="s">
        <v>101</v>
      </c>
      <c r="I124" s="11">
        <v>37.82</v>
      </c>
      <c r="J124" s="11"/>
      <c r="K124" s="11"/>
      <c r="L124" s="6"/>
      <c r="M124" s="6"/>
      <c r="N124" s="6"/>
      <c r="O124" s="6"/>
      <c r="P124" s="6"/>
      <c r="Q124" s="6"/>
      <c r="R124" s="6"/>
    </row>
    <row r="125" spans="1:26" s="12" customFormat="1">
      <c r="A125" s="6"/>
      <c r="B125" s="11"/>
      <c r="C125" s="11"/>
      <c r="D125" s="11"/>
      <c r="E125" s="11"/>
      <c r="G125" s="6"/>
      <c r="H125" s="6" t="s">
        <v>102</v>
      </c>
      <c r="I125" s="11">
        <v>37.82</v>
      </c>
      <c r="J125" s="11"/>
      <c r="K125" s="11"/>
      <c r="L125" s="6"/>
      <c r="M125" s="6"/>
      <c r="N125" s="6"/>
      <c r="O125" s="6"/>
      <c r="Q125" s="6"/>
      <c r="R125" s="6"/>
    </row>
    <row r="126" spans="1:26" s="12" customFormat="1">
      <c r="A126" s="1" t="s">
        <v>63</v>
      </c>
      <c r="B126" s="2"/>
      <c r="C126" s="2"/>
      <c r="D126" s="4"/>
      <c r="E126" s="4"/>
      <c r="F126" s="5"/>
      <c r="G126" s="6"/>
      <c r="H126" s="6" t="s">
        <v>103</v>
      </c>
      <c r="I126" s="11">
        <v>400</v>
      </c>
      <c r="J126" s="11"/>
      <c r="K126" s="11"/>
      <c r="L126" s="6"/>
      <c r="M126" s="6"/>
      <c r="N126" s="6"/>
      <c r="O126" s="6"/>
      <c r="P126" s="6"/>
      <c r="Q126" s="6"/>
    </row>
    <row r="127" spans="1:26" s="12" customFormat="1">
      <c r="A127" s="48"/>
      <c r="B127" s="69"/>
      <c r="C127" s="69"/>
      <c r="D127" s="35"/>
      <c r="E127" s="35"/>
      <c r="F127" s="70"/>
      <c r="G127" s="6"/>
      <c r="H127" s="6" t="s">
        <v>104</v>
      </c>
      <c r="I127" s="11">
        <v>1030</v>
      </c>
      <c r="J127" s="11"/>
      <c r="K127" s="11"/>
      <c r="L127" s="6"/>
      <c r="M127" s="6"/>
      <c r="N127" s="6"/>
      <c r="O127" s="6"/>
      <c r="P127" s="6"/>
      <c r="Q127" s="6"/>
    </row>
    <row r="128" spans="1:26" s="12" customFormat="1">
      <c r="A128" s="48"/>
      <c r="B128" s="10"/>
      <c r="C128" s="10"/>
      <c r="D128" s="11"/>
      <c r="E128" s="11"/>
      <c r="G128" s="6"/>
      <c r="H128" s="6" t="s">
        <v>161</v>
      </c>
      <c r="I128" s="11">
        <v>6914</v>
      </c>
      <c r="J128" s="11"/>
      <c r="K128" s="11"/>
      <c r="L128" s="6"/>
      <c r="M128" s="6"/>
      <c r="N128" s="6"/>
      <c r="O128" s="6"/>
      <c r="P128" s="6"/>
      <c r="Q128" s="6"/>
    </row>
    <row r="129" spans="1:26" s="12" customFormat="1">
      <c r="A129" s="14"/>
      <c r="B129" s="15" t="s">
        <v>6</v>
      </c>
      <c r="C129" s="16" t="s">
        <v>7</v>
      </c>
      <c r="D129" s="15" t="s">
        <v>8</v>
      </c>
      <c r="E129" s="17" t="s">
        <v>9</v>
      </c>
      <c r="G129" s="6"/>
      <c r="H129" s="6"/>
      <c r="I129" s="11"/>
      <c r="J129" s="11"/>
      <c r="K129" s="11"/>
      <c r="L129" s="6"/>
      <c r="M129" s="6"/>
      <c r="N129" s="6"/>
      <c r="O129" s="6"/>
      <c r="P129" s="6"/>
      <c r="Q129" s="6"/>
    </row>
    <row r="130" spans="1:26">
      <c r="A130" s="18" t="s">
        <v>11</v>
      </c>
      <c r="B130" s="19"/>
      <c r="C130" s="49"/>
      <c r="D130" s="21"/>
      <c r="E130" s="50"/>
      <c r="Q130" s="12"/>
      <c r="R130" s="12"/>
      <c r="S130" s="12"/>
      <c r="T130" s="12"/>
      <c r="U130" s="12"/>
      <c r="V130" s="12"/>
      <c r="W130" s="12"/>
      <c r="X130" s="12"/>
      <c r="Y130" s="12"/>
      <c r="Z130" s="12"/>
    </row>
    <row r="131" spans="1:26" ht="42">
      <c r="A131" s="22" t="s">
        <v>86</v>
      </c>
      <c r="B131" s="21"/>
      <c r="C131" s="20">
        <f>E131*15%/1.15</f>
        <v>30116.621739130434</v>
      </c>
      <c r="D131" s="21"/>
      <c r="E131" s="50">
        <v>230894.1</v>
      </c>
      <c r="F131" s="71" t="s">
        <v>88</v>
      </c>
      <c r="Q131" s="12"/>
      <c r="R131" s="12"/>
    </row>
    <row r="132" spans="1:26" ht="42">
      <c r="A132" s="22" t="s">
        <v>87</v>
      </c>
      <c r="B132" s="21"/>
      <c r="C132" s="20">
        <f>E132*15%/1.15</f>
        <v>5700</v>
      </c>
      <c r="D132" s="21"/>
      <c r="E132" s="50">
        <v>43700</v>
      </c>
      <c r="F132" s="71"/>
      <c r="Q132" s="12"/>
      <c r="R132" s="12"/>
    </row>
    <row r="133" spans="1:26" s="12" customFormat="1" ht="42">
      <c r="A133" s="22" t="s">
        <v>91</v>
      </c>
      <c r="B133" s="21"/>
      <c r="C133" s="20">
        <f>E133*15%/1.15</f>
        <v>15766.533913043479</v>
      </c>
      <c r="D133" s="21"/>
      <c r="E133" s="50">
        <v>120876.76</v>
      </c>
      <c r="F133" s="71" t="s">
        <v>92</v>
      </c>
      <c r="G133" s="6"/>
      <c r="H133" s="6"/>
      <c r="I133" s="11"/>
      <c r="J133" s="11"/>
      <c r="K133" s="11"/>
      <c r="L133" s="6"/>
      <c r="M133" s="6"/>
      <c r="N133" s="6"/>
      <c r="O133" s="6"/>
      <c r="S133" s="6"/>
      <c r="T133" s="6"/>
      <c r="U133" s="6"/>
      <c r="V133" s="6"/>
      <c r="W133" s="6"/>
      <c r="X133" s="6"/>
      <c r="Y133" s="6"/>
      <c r="Z133" s="6"/>
    </row>
    <row r="134" spans="1:26" s="70" customFormat="1" ht="28.2">
      <c r="A134" s="22" t="s">
        <v>90</v>
      </c>
      <c r="B134" s="21"/>
      <c r="C134" s="20">
        <v>0</v>
      </c>
      <c r="D134" s="21"/>
      <c r="E134" s="50">
        <v>88405.08</v>
      </c>
      <c r="F134" s="71"/>
      <c r="G134" s="6"/>
      <c r="H134" s="6"/>
      <c r="I134" s="11"/>
      <c r="J134" s="11"/>
      <c r="K134" s="11"/>
      <c r="L134" s="6"/>
      <c r="M134" s="6"/>
      <c r="N134" s="6"/>
      <c r="O134" s="6"/>
      <c r="P134" s="12"/>
      <c r="Q134" s="12"/>
      <c r="R134" s="12"/>
      <c r="S134" s="12"/>
      <c r="T134" s="12"/>
      <c r="U134" s="12"/>
      <c r="V134" s="12"/>
      <c r="W134" s="12"/>
      <c r="X134" s="12"/>
      <c r="Y134" s="12"/>
      <c r="Z134" s="12"/>
    </row>
    <row r="135" spans="1:26" s="12" customFormat="1">
      <c r="A135" s="23"/>
      <c r="B135" s="21"/>
      <c r="C135" s="20"/>
      <c r="D135" s="21"/>
      <c r="E135" s="50"/>
      <c r="G135" s="6"/>
      <c r="H135" s="6"/>
      <c r="I135" s="11"/>
      <c r="J135" s="11"/>
      <c r="K135" s="11"/>
      <c r="L135" s="6"/>
      <c r="M135" s="6"/>
      <c r="N135" s="6"/>
      <c r="O135" s="6"/>
      <c r="R135" s="6"/>
      <c r="S135" s="70"/>
      <c r="T135" s="70"/>
      <c r="U135" s="70"/>
      <c r="V135" s="70"/>
      <c r="W135" s="70"/>
      <c r="X135" s="70"/>
      <c r="Y135" s="70"/>
      <c r="Z135" s="70"/>
    </row>
    <row r="136" spans="1:26" s="12" customFormat="1">
      <c r="A136" s="23" t="s">
        <v>64</v>
      </c>
      <c r="B136" s="21"/>
      <c r="C136" s="20"/>
      <c r="D136" s="21"/>
      <c r="E136" s="50">
        <f>$D$31</f>
        <v>0</v>
      </c>
      <c r="G136" s="6"/>
      <c r="H136" s="6"/>
      <c r="I136" s="11"/>
      <c r="J136" s="11"/>
      <c r="K136" s="11"/>
      <c r="L136" s="6"/>
      <c r="M136" s="6"/>
      <c r="N136" s="6"/>
      <c r="O136" s="6"/>
      <c r="R136" s="6"/>
    </row>
    <row r="137" spans="1:26" s="12" customFormat="1">
      <c r="A137" s="23" t="s">
        <v>65</v>
      </c>
      <c r="B137" s="21"/>
      <c r="C137" s="20"/>
      <c r="D137" s="21"/>
      <c r="E137" s="50">
        <f>$D$63</f>
        <v>0</v>
      </c>
      <c r="G137" s="6"/>
      <c r="H137" s="6"/>
      <c r="I137" s="11"/>
      <c r="J137" s="11"/>
      <c r="K137" s="11"/>
      <c r="L137" s="6"/>
      <c r="M137" s="6"/>
      <c r="N137" s="6"/>
      <c r="O137" s="6"/>
      <c r="R137" s="6"/>
    </row>
    <row r="138" spans="1:26" s="12" customFormat="1">
      <c r="A138" s="23" t="s">
        <v>66</v>
      </c>
      <c r="B138" s="21"/>
      <c r="C138" s="20"/>
      <c r="D138" s="21"/>
      <c r="E138" s="50">
        <f>$D$94</f>
        <v>0</v>
      </c>
      <c r="G138" s="6"/>
      <c r="H138" s="6"/>
      <c r="I138" s="11"/>
      <c r="J138" s="11"/>
      <c r="K138" s="11"/>
      <c r="L138" s="6"/>
      <c r="M138" s="6"/>
      <c r="N138" s="6"/>
      <c r="O138" s="6"/>
    </row>
    <row r="139" spans="1:26" s="12" customFormat="1">
      <c r="A139" s="23" t="s">
        <v>67</v>
      </c>
      <c r="B139" s="21"/>
      <c r="C139" s="20"/>
      <c r="D139" s="21"/>
      <c r="E139" s="50">
        <f>$D$123</f>
        <v>0</v>
      </c>
      <c r="G139" s="6"/>
      <c r="H139" s="6"/>
      <c r="J139" s="11"/>
      <c r="K139" s="11"/>
      <c r="L139" s="6"/>
      <c r="M139" s="6"/>
      <c r="N139" s="6"/>
      <c r="O139" s="6"/>
      <c r="R139" s="70"/>
    </row>
    <row r="140" spans="1:26" s="12" customFormat="1">
      <c r="A140" s="23"/>
      <c r="B140" s="21"/>
      <c r="C140" s="20"/>
      <c r="D140" s="21"/>
      <c r="E140" s="52"/>
      <c r="G140" s="6"/>
      <c r="I140" s="11"/>
      <c r="J140" s="11"/>
      <c r="K140" s="11"/>
      <c r="L140" s="6"/>
      <c r="M140" s="6"/>
      <c r="N140" s="6"/>
      <c r="O140" s="6"/>
      <c r="Q140" s="6"/>
    </row>
    <row r="141" spans="1:26" s="12" customFormat="1">
      <c r="A141" s="23"/>
      <c r="B141" s="21"/>
      <c r="C141" s="20"/>
      <c r="D141" s="21"/>
      <c r="E141" s="54">
        <f>SUM(E131:E139)</f>
        <v>483875.94</v>
      </c>
      <c r="G141" s="6"/>
      <c r="H141" s="6"/>
      <c r="I141" s="11"/>
      <c r="L141" s="6"/>
      <c r="M141" s="6"/>
      <c r="N141" s="6"/>
      <c r="O141" s="6"/>
      <c r="Q141" s="6"/>
    </row>
    <row r="142" spans="1:26" s="12" customFormat="1">
      <c r="A142" s="18" t="s">
        <v>18</v>
      </c>
      <c r="B142" s="19"/>
      <c r="C142" s="49"/>
      <c r="D142" s="21"/>
      <c r="E142" s="50"/>
      <c r="G142" s="6"/>
      <c r="H142" s="6"/>
      <c r="I142" s="11"/>
      <c r="L142" s="6"/>
      <c r="M142" s="6"/>
      <c r="P142" s="70"/>
      <c r="Q142" s="6"/>
    </row>
    <row r="143" spans="1:26" ht="14.4">
      <c r="A143" s="23" t="s">
        <v>192</v>
      </c>
      <c r="B143" s="21"/>
      <c r="C143" s="20">
        <v>0</v>
      </c>
      <c r="D143" s="56">
        <f>J8</f>
        <v>9348.534725250669</v>
      </c>
      <c r="E143" s="50"/>
      <c r="J143" s="12"/>
      <c r="K143" s="12"/>
      <c r="P143" s="12"/>
      <c r="Q143" s="12"/>
      <c r="R143" s="12"/>
      <c r="S143" s="12"/>
      <c r="T143" s="12"/>
      <c r="U143" s="12"/>
      <c r="V143" s="12"/>
      <c r="W143" s="12"/>
      <c r="X143" s="12"/>
      <c r="Y143" s="12"/>
      <c r="Z143" s="12"/>
    </row>
    <row r="144" spans="1:26" ht="28.2">
      <c r="A144" s="22" t="s">
        <v>193</v>
      </c>
      <c r="B144" s="21"/>
      <c r="C144" s="20">
        <f t="shared" ref="C144:C149" si="4">-D144*15%/1.15</f>
        <v>-230.57255606942365</v>
      </c>
      <c r="D144" s="56">
        <f>K8</f>
        <v>1767.7229298655811</v>
      </c>
      <c r="E144" s="50"/>
      <c r="I144" s="12"/>
      <c r="J144" s="12"/>
      <c r="K144" s="12"/>
      <c r="Q144" s="12"/>
      <c r="R144" s="12"/>
    </row>
    <row r="145" spans="1:18">
      <c r="A145" s="23" t="s">
        <v>165</v>
      </c>
      <c r="B145" s="21"/>
      <c r="C145" s="20">
        <f t="shared" si="4"/>
        <v>-7142.0769997826092</v>
      </c>
      <c r="D145" s="64">
        <f>I77</f>
        <v>54755.923665000002</v>
      </c>
      <c r="E145" s="50"/>
      <c r="H145" s="12"/>
      <c r="I145" s="12"/>
      <c r="J145" s="12"/>
      <c r="K145" s="12"/>
      <c r="Q145" s="12"/>
      <c r="R145" s="12"/>
    </row>
    <row r="146" spans="1:18" ht="28.2">
      <c r="A146" s="22" t="s">
        <v>194</v>
      </c>
      <c r="B146" s="21"/>
      <c r="C146" s="20">
        <f t="shared" si="4"/>
        <v>-333.23183740283832</v>
      </c>
      <c r="D146" s="56">
        <f>J95</f>
        <v>2554.7774200884273</v>
      </c>
      <c r="E146" s="50"/>
      <c r="H146" s="12"/>
      <c r="I146" s="12"/>
      <c r="J146" s="12"/>
      <c r="K146" s="12"/>
      <c r="P146" s="12"/>
      <c r="Q146" s="12"/>
      <c r="R146" s="12"/>
    </row>
    <row r="147" spans="1:18">
      <c r="A147" s="72" t="s">
        <v>68</v>
      </c>
      <c r="B147" s="21"/>
      <c r="C147" s="20">
        <f t="shared" si="4"/>
        <v>-2430.251739130435</v>
      </c>
      <c r="D147" s="56">
        <f>I121</f>
        <v>18631.93</v>
      </c>
      <c r="E147" s="50"/>
      <c r="H147" s="12"/>
      <c r="I147" s="12"/>
      <c r="J147" s="12"/>
      <c r="K147" s="12"/>
      <c r="P147" s="12"/>
      <c r="Q147" s="12"/>
      <c r="R147" s="12"/>
    </row>
    <row r="148" spans="1:18">
      <c r="A148" s="23" t="s">
        <v>107</v>
      </c>
      <c r="B148" s="21"/>
      <c r="C148" s="20">
        <f>-D148*15%/1.15</f>
        <v>-901.82608695652175</v>
      </c>
      <c r="D148" s="56">
        <f>I128</f>
        <v>6914</v>
      </c>
      <c r="E148" s="50"/>
      <c r="H148" s="12"/>
      <c r="I148" s="12"/>
      <c r="J148" s="12"/>
      <c r="K148" s="12"/>
      <c r="P148" s="12"/>
      <c r="Q148" s="12"/>
    </row>
    <row r="149" spans="1:18">
      <c r="A149" s="23" t="s">
        <v>69</v>
      </c>
      <c r="B149" s="21"/>
      <c r="C149" s="21">
        <f t="shared" si="4"/>
        <v>-321.32086956521744</v>
      </c>
      <c r="D149" s="62">
        <f>I122+I123+I124+I125+I126+I127</f>
        <v>2463.46</v>
      </c>
      <c r="E149" s="50"/>
      <c r="H149" s="12"/>
      <c r="I149" s="12"/>
      <c r="M149" s="12"/>
      <c r="N149" s="12"/>
      <c r="O149" s="12"/>
      <c r="P149" s="12"/>
      <c r="Q149" s="12"/>
    </row>
    <row r="150" spans="1:18">
      <c r="A150" s="23" t="s">
        <v>146</v>
      </c>
      <c r="B150" s="21"/>
      <c r="C150" s="20">
        <v>0</v>
      </c>
      <c r="D150" s="62">
        <v>15000</v>
      </c>
      <c r="E150" s="50"/>
      <c r="H150" s="12"/>
      <c r="I150" s="12"/>
      <c r="M150" s="12"/>
      <c r="N150" s="12"/>
      <c r="O150" s="12"/>
      <c r="P150" s="12"/>
      <c r="Q150" s="12"/>
    </row>
    <row r="151" spans="1:18">
      <c r="A151" s="23" t="s">
        <v>166</v>
      </c>
      <c r="B151" s="37" t="str">
        <f>IF(D151=$K$108,"OK","NO")</f>
        <v>OK</v>
      </c>
      <c r="C151" s="20"/>
      <c r="D151" s="38">
        <f>SUM(C131:C150)</f>
        <v>40223.875563266876</v>
      </c>
      <c r="E151" s="50"/>
      <c r="H151" s="12"/>
      <c r="I151" s="12"/>
      <c r="N151" s="12"/>
      <c r="O151" s="12"/>
      <c r="P151" s="12"/>
      <c r="Q151" s="12"/>
    </row>
    <row r="152" spans="1:18">
      <c r="A152" s="28" t="s">
        <v>26</v>
      </c>
      <c r="B152" s="21"/>
      <c r="C152" s="20"/>
      <c r="D152" s="29">
        <f>SUM(D143:D151)</f>
        <v>151660.22430347156</v>
      </c>
      <c r="E152" s="50"/>
      <c r="H152" s="12"/>
      <c r="I152" s="12"/>
      <c r="N152" s="12"/>
      <c r="O152" s="12"/>
      <c r="P152" s="12"/>
      <c r="Q152" s="12"/>
    </row>
    <row r="153" spans="1:18">
      <c r="A153" s="23"/>
      <c r="B153" s="21"/>
      <c r="C153" s="20"/>
      <c r="D153" s="21"/>
      <c r="E153" s="50"/>
      <c r="H153" s="12"/>
      <c r="J153" s="12"/>
      <c r="K153" s="12"/>
      <c r="N153" s="12"/>
      <c r="O153" s="12"/>
      <c r="P153" s="12"/>
    </row>
    <row r="154" spans="1:18">
      <c r="A154" s="18" t="s">
        <v>28</v>
      </c>
      <c r="B154" s="21"/>
      <c r="C154" s="20"/>
      <c r="D154" s="21"/>
      <c r="E154" s="50"/>
      <c r="J154" s="70"/>
      <c r="K154" s="70"/>
      <c r="N154" s="12"/>
      <c r="O154" s="12"/>
      <c r="P154" s="12"/>
    </row>
    <row r="155" spans="1:18">
      <c r="A155" s="23" t="s">
        <v>168</v>
      </c>
      <c r="B155" s="29">
        <f>E141-D152</f>
        <v>332215.71569652844</v>
      </c>
      <c r="C155" s="20"/>
      <c r="D155" s="21"/>
      <c r="E155" s="50"/>
      <c r="J155" s="12"/>
      <c r="K155" s="12"/>
      <c r="M155" s="12"/>
      <c r="N155" s="12"/>
      <c r="O155" s="12"/>
      <c r="P155" s="12"/>
    </row>
    <row r="156" spans="1:18">
      <c r="A156" s="23"/>
      <c r="B156" s="21"/>
      <c r="C156" s="20"/>
      <c r="D156" s="21"/>
      <c r="E156" s="50"/>
      <c r="I156" s="12"/>
      <c r="J156" s="12"/>
      <c r="K156" s="12"/>
      <c r="M156" s="12"/>
      <c r="N156" s="12"/>
      <c r="O156" s="12"/>
    </row>
    <row r="157" spans="1:18">
      <c r="A157" s="73" t="s">
        <v>70</v>
      </c>
      <c r="B157" s="21"/>
      <c r="C157" s="20"/>
      <c r="D157" s="21"/>
      <c r="E157" s="50"/>
      <c r="H157" s="12"/>
      <c r="I157" s="70"/>
      <c r="J157" s="12"/>
      <c r="K157" s="12"/>
      <c r="M157" s="12"/>
      <c r="N157" s="70"/>
      <c r="O157" s="12"/>
    </row>
    <row r="158" spans="1:18">
      <c r="A158" s="23" t="s">
        <v>71</v>
      </c>
      <c r="B158" s="21"/>
      <c r="C158" s="20"/>
      <c r="D158" s="21"/>
      <c r="E158" s="50"/>
      <c r="H158" s="70"/>
      <c r="I158" s="12"/>
      <c r="J158" s="12"/>
      <c r="K158" s="12"/>
      <c r="M158" s="12"/>
      <c r="N158" s="12"/>
      <c r="O158" s="12"/>
    </row>
    <row r="159" spans="1:18">
      <c r="A159" s="23" t="s">
        <v>72</v>
      </c>
      <c r="B159" s="21"/>
      <c r="C159" s="20"/>
      <c r="D159" s="21"/>
      <c r="E159" s="50"/>
      <c r="H159" s="12"/>
      <c r="I159" s="12"/>
      <c r="J159" s="12"/>
      <c r="K159" s="12"/>
      <c r="M159" s="12"/>
      <c r="N159" s="12"/>
      <c r="O159" s="70"/>
    </row>
    <row r="160" spans="1:18">
      <c r="A160" s="23" t="s">
        <v>73</v>
      </c>
      <c r="B160" s="21"/>
      <c r="C160" s="20"/>
      <c r="D160" s="21"/>
      <c r="E160" s="50"/>
      <c r="H160" s="12"/>
      <c r="I160" s="12"/>
      <c r="J160" s="12"/>
      <c r="K160" s="12"/>
      <c r="N160" s="12"/>
      <c r="O160" s="12"/>
    </row>
    <row r="161" spans="1:15">
      <c r="A161" s="23" t="s">
        <v>74</v>
      </c>
      <c r="B161" s="21"/>
      <c r="C161" s="20"/>
      <c r="D161" s="29">
        <f>SUM(D162:D170)</f>
        <v>25000</v>
      </c>
      <c r="E161" s="50"/>
      <c r="F161" s="74" t="s">
        <v>75</v>
      </c>
      <c r="H161" s="12"/>
      <c r="I161" s="12"/>
      <c r="J161" s="12"/>
      <c r="K161" s="12"/>
    </row>
    <row r="162" spans="1:15" ht="14.4">
      <c r="A162" s="42" t="s">
        <v>111</v>
      </c>
      <c r="B162" s="75">
        <f>3*12000</f>
        <v>36000</v>
      </c>
      <c r="C162" s="75"/>
      <c r="D162" s="75">
        <f>IF(B162&gt;=F162,F162,B162)</f>
        <v>12000</v>
      </c>
      <c r="E162" s="76"/>
      <c r="F162" s="32">
        <v>12000</v>
      </c>
      <c r="G162" s="71" t="s">
        <v>153</v>
      </c>
      <c r="H162" s="12"/>
      <c r="I162" s="12"/>
      <c r="J162" s="12"/>
      <c r="K162" s="12"/>
    </row>
    <row r="163" spans="1:15" ht="14.4">
      <c r="A163" s="42" t="s">
        <v>113</v>
      </c>
      <c r="B163" s="43">
        <v>6000</v>
      </c>
      <c r="C163" s="43"/>
      <c r="D163" s="43">
        <f t="shared" ref="D163:D170" si="5">IF(B163&gt;=F163,F163,B163)</f>
        <v>4000</v>
      </c>
      <c r="E163" s="77"/>
      <c r="F163" s="32">
        <v>4000</v>
      </c>
      <c r="H163" s="12"/>
      <c r="I163" s="12"/>
      <c r="J163" s="12"/>
      <c r="K163" s="12"/>
      <c r="N163" s="12"/>
      <c r="O163" s="12"/>
    </row>
    <row r="164" spans="1:15" ht="14.4">
      <c r="A164" s="42" t="s">
        <v>114</v>
      </c>
      <c r="B164" s="43"/>
      <c r="C164" s="43"/>
      <c r="D164" s="43">
        <f t="shared" si="5"/>
        <v>0</v>
      </c>
      <c r="E164" s="77"/>
      <c r="F164" s="32">
        <v>4000</v>
      </c>
      <c r="H164" s="12"/>
      <c r="I164" s="12"/>
      <c r="N164" s="12"/>
      <c r="O164" s="12"/>
    </row>
    <row r="165" spans="1:15" ht="14.4">
      <c r="A165" s="42" t="s">
        <v>115</v>
      </c>
      <c r="B165" s="43"/>
      <c r="C165" s="43"/>
      <c r="D165" s="43">
        <f t="shared" si="5"/>
        <v>0</v>
      </c>
      <c r="E165" s="77"/>
      <c r="F165" s="32">
        <v>12000</v>
      </c>
      <c r="H165" s="12"/>
      <c r="I165" s="12"/>
      <c r="N165" s="12"/>
      <c r="O165" s="12"/>
    </row>
    <row r="166" spans="1:15" ht="14.4">
      <c r="A166" s="42" t="s">
        <v>116</v>
      </c>
      <c r="B166" s="75">
        <f>3*3000</f>
        <v>9000</v>
      </c>
      <c r="C166" s="75"/>
      <c r="D166" s="75">
        <f>IF(B166&gt;=F166,F166,B166)</f>
        <v>9000</v>
      </c>
      <c r="E166" s="76"/>
      <c r="F166" s="32">
        <v>12000</v>
      </c>
      <c r="G166" s="71" t="s">
        <v>112</v>
      </c>
      <c r="H166" s="12"/>
      <c r="I166" s="12"/>
      <c r="N166" s="12"/>
      <c r="O166" s="12"/>
    </row>
    <row r="167" spans="1:15" ht="14.4">
      <c r="A167" s="42" t="s">
        <v>117</v>
      </c>
      <c r="B167" s="43">
        <v>0</v>
      </c>
      <c r="C167" s="43"/>
      <c r="D167" s="43">
        <f t="shared" ref="D167:D169" si="6">IF(B167&gt;=F167,F167,B167)</f>
        <v>0</v>
      </c>
      <c r="E167" s="77"/>
      <c r="F167" s="32">
        <v>4000</v>
      </c>
      <c r="H167" s="12"/>
      <c r="L167" s="12"/>
      <c r="N167" s="12"/>
      <c r="O167" s="12"/>
    </row>
    <row r="168" spans="1:15" ht="14.4">
      <c r="A168" s="42" t="s">
        <v>118</v>
      </c>
      <c r="B168" s="43"/>
      <c r="C168" s="43"/>
      <c r="D168" s="43">
        <f t="shared" si="6"/>
        <v>0</v>
      </c>
      <c r="E168" s="77"/>
      <c r="F168" s="32">
        <v>4000</v>
      </c>
      <c r="L168" s="12"/>
      <c r="N168" s="12"/>
      <c r="O168" s="12"/>
    </row>
    <row r="169" spans="1:15" ht="14.4">
      <c r="A169" s="42" t="s">
        <v>119</v>
      </c>
      <c r="B169" s="43"/>
      <c r="C169" s="43"/>
      <c r="D169" s="43">
        <f t="shared" si="6"/>
        <v>0</v>
      </c>
      <c r="E169" s="77"/>
      <c r="F169" s="32">
        <v>12000</v>
      </c>
      <c r="N169" s="12"/>
      <c r="O169" s="12"/>
    </row>
    <row r="170" spans="1:15" ht="14.4">
      <c r="A170" s="42" t="s">
        <v>76</v>
      </c>
      <c r="B170" s="43"/>
      <c r="C170" s="43"/>
      <c r="D170" s="43">
        <f t="shared" si="5"/>
        <v>0</v>
      </c>
      <c r="E170" s="77"/>
      <c r="F170" s="32">
        <v>12000</v>
      </c>
      <c r="N170" s="12"/>
      <c r="O170" s="12"/>
    </row>
    <row r="171" spans="1:15">
      <c r="A171" s="23" t="s">
        <v>77</v>
      </c>
      <c r="B171" s="21"/>
      <c r="C171" s="21"/>
      <c r="D171" s="29">
        <f>SUM(D172:D176)</f>
        <v>137186.64000000001</v>
      </c>
      <c r="E171" s="50"/>
      <c r="F171" s="11"/>
      <c r="N171" s="12"/>
      <c r="O171" s="12"/>
    </row>
    <row r="172" spans="1:15" ht="14.4">
      <c r="A172" s="42" t="s">
        <v>78</v>
      </c>
      <c r="B172" s="43"/>
      <c r="C172" s="43"/>
      <c r="D172" s="43"/>
      <c r="E172" s="77"/>
      <c r="F172" s="11"/>
      <c r="N172" s="12"/>
    </row>
    <row r="173" spans="1:15" ht="14.4">
      <c r="A173" s="42" t="s">
        <v>79</v>
      </c>
      <c r="B173" s="43">
        <v>17841.62</v>
      </c>
      <c r="C173" s="43"/>
      <c r="D173" s="43">
        <f>B173</f>
        <v>17841.62</v>
      </c>
      <c r="E173" s="77"/>
      <c r="F173" s="11"/>
    </row>
    <row r="174" spans="1:15" ht="14.4">
      <c r="A174" s="42" t="s">
        <v>80</v>
      </c>
      <c r="B174" s="43"/>
      <c r="C174" s="43"/>
      <c r="D174" s="43">
        <f t="shared" ref="D174:D175" si="7">B174</f>
        <v>0</v>
      </c>
      <c r="E174" s="77"/>
      <c r="F174" s="11"/>
    </row>
    <row r="175" spans="1:15" ht="14.4">
      <c r="A175" s="42" t="s">
        <v>81</v>
      </c>
      <c r="B175" s="43">
        <v>119345.02</v>
      </c>
      <c r="C175" s="43"/>
      <c r="D175" s="43">
        <f t="shared" si="7"/>
        <v>119345.02</v>
      </c>
      <c r="E175" s="77"/>
      <c r="F175" s="11"/>
      <c r="N175" s="12"/>
    </row>
    <row r="176" spans="1:15" ht="14.4">
      <c r="A176" s="42" t="s">
        <v>82</v>
      </c>
      <c r="B176" s="43"/>
      <c r="C176" s="43"/>
      <c r="D176" s="43">
        <f t="shared" ref="D176" si="8">IF(B176&gt;=F176,F176,B176)</f>
        <v>0</v>
      </c>
      <c r="E176" s="77"/>
      <c r="F176" s="11">
        <v>12000</v>
      </c>
      <c r="N176" s="12"/>
    </row>
    <row r="177" spans="1:26">
      <c r="A177" s="23"/>
      <c r="B177" s="21"/>
      <c r="C177" s="20"/>
      <c r="D177" s="21"/>
      <c r="E177" s="50"/>
      <c r="F177" s="11"/>
    </row>
    <row r="178" spans="1:26">
      <c r="A178" s="73" t="s">
        <v>83</v>
      </c>
      <c r="B178" s="29">
        <f>B155-D161-D171</f>
        <v>170029.07569652842</v>
      </c>
      <c r="C178" s="20"/>
      <c r="D178" s="29">
        <f>B178</f>
        <v>170029.07569652842</v>
      </c>
      <c r="E178" s="50"/>
    </row>
    <row r="179" spans="1:26">
      <c r="A179" s="23" t="s">
        <v>148</v>
      </c>
      <c r="B179" s="21"/>
      <c r="C179" s="20"/>
      <c r="D179" s="21"/>
      <c r="E179" s="50"/>
      <c r="L179" s="12"/>
    </row>
    <row r="180" spans="1:26">
      <c r="A180" s="73"/>
      <c r="B180" s="21"/>
      <c r="C180" s="20"/>
      <c r="D180" s="21"/>
      <c r="E180" s="50"/>
      <c r="L180" s="12"/>
    </row>
    <row r="181" spans="1:26">
      <c r="A181" s="14" t="s">
        <v>38</v>
      </c>
      <c r="B181" s="45"/>
      <c r="C181" s="46"/>
      <c r="D181" s="45">
        <f>D152+D161+D171+D178</f>
        <v>483875.94</v>
      </c>
      <c r="E181" s="59">
        <f>E141</f>
        <v>483875.94</v>
      </c>
      <c r="L181" s="12"/>
    </row>
    <row r="182" spans="1:26" s="11" customFormat="1">
      <c r="A182" s="6"/>
      <c r="F182" s="12"/>
      <c r="G182" s="6"/>
      <c r="H182" s="6"/>
      <c r="L182" s="12"/>
      <c r="M182" s="6"/>
      <c r="N182" s="6"/>
      <c r="O182" s="6"/>
      <c r="P182" s="6"/>
      <c r="Q182" s="6"/>
      <c r="R182" s="6"/>
      <c r="S182" s="6"/>
      <c r="T182" s="6"/>
      <c r="U182" s="6"/>
      <c r="V182" s="6"/>
      <c r="W182" s="6"/>
      <c r="X182" s="6"/>
      <c r="Y182" s="6"/>
      <c r="Z182" s="6"/>
    </row>
    <row r="183" spans="1:26" s="11" customFormat="1">
      <c r="A183" s="6"/>
      <c r="F183" s="12"/>
      <c r="G183" s="6"/>
      <c r="H183" s="6"/>
      <c r="L183" s="12"/>
      <c r="M183" s="6"/>
      <c r="N183" s="6"/>
      <c r="O183" s="6"/>
      <c r="P183" s="6"/>
      <c r="Q183" s="6"/>
      <c r="R183" s="6"/>
    </row>
    <row r="184" spans="1:26" s="11" customFormat="1">
      <c r="A184" s="6"/>
      <c r="F184" s="12"/>
      <c r="G184" s="6"/>
      <c r="H184" s="6"/>
      <c r="L184" s="12"/>
      <c r="M184" s="6"/>
      <c r="N184" s="6"/>
      <c r="O184" s="6"/>
      <c r="P184" s="6"/>
      <c r="Q184" s="6"/>
      <c r="R184" s="6"/>
    </row>
    <row r="185" spans="1:26" s="11" customFormat="1">
      <c r="A185" s="6"/>
      <c r="F185" s="12"/>
      <c r="G185" s="6"/>
      <c r="H185" s="6"/>
      <c r="L185" s="6"/>
      <c r="M185" s="6"/>
      <c r="N185" s="6"/>
      <c r="O185" s="6"/>
      <c r="P185" s="6"/>
      <c r="Q185" s="6"/>
      <c r="R185" s="6"/>
    </row>
    <row r="186" spans="1:26" s="11" customFormat="1">
      <c r="A186" s="6"/>
      <c r="F186" s="12"/>
      <c r="G186" s="6"/>
      <c r="H186" s="6"/>
      <c r="L186" s="6"/>
      <c r="M186" s="6"/>
      <c r="N186" s="6"/>
      <c r="O186" s="6"/>
      <c r="P186" s="6"/>
      <c r="Q186" s="6"/>
      <c r="R186" s="6"/>
    </row>
    <row r="187" spans="1:26" s="11" customFormat="1">
      <c r="A187" s="6"/>
      <c r="F187" s="12"/>
      <c r="G187" s="6"/>
      <c r="H187" s="6"/>
      <c r="L187" s="6"/>
      <c r="M187" s="6"/>
      <c r="N187" s="6"/>
      <c r="O187" s="6"/>
      <c r="P187" s="6"/>
      <c r="Q187" s="6"/>
    </row>
    <row r="188" spans="1:26" s="11" customFormat="1">
      <c r="A188" s="6"/>
      <c r="F188" s="12"/>
      <c r="G188" s="6"/>
      <c r="H188" s="6"/>
      <c r="L188" s="6"/>
      <c r="M188" s="6"/>
      <c r="N188" s="6"/>
      <c r="O188" s="6"/>
      <c r="P188" s="6"/>
      <c r="Q188" s="6"/>
    </row>
    <row r="189" spans="1:26" s="11" customFormat="1">
      <c r="A189" s="6"/>
      <c r="F189" s="12"/>
      <c r="G189" s="6"/>
      <c r="H189" s="6"/>
      <c r="L189" s="6"/>
      <c r="M189" s="6"/>
      <c r="N189" s="6"/>
      <c r="O189" s="6"/>
      <c r="P189" s="6"/>
      <c r="Q189" s="6"/>
    </row>
    <row r="190" spans="1:26" s="11" customFormat="1">
      <c r="A190" s="6"/>
      <c r="F190" s="12"/>
      <c r="G190" s="6"/>
      <c r="H190" s="6"/>
      <c r="L190" s="6"/>
      <c r="M190" s="6"/>
      <c r="N190" s="6"/>
      <c r="O190" s="6"/>
      <c r="P190" s="6"/>
      <c r="Q190" s="6"/>
    </row>
    <row r="191" spans="1:26" s="11" customFormat="1">
      <c r="A191" s="6"/>
      <c r="F191" s="12"/>
      <c r="G191" s="6"/>
      <c r="H191" s="6"/>
      <c r="L191" s="6"/>
      <c r="M191" s="6"/>
      <c r="N191" s="6"/>
      <c r="O191" s="6"/>
      <c r="P191" s="6"/>
    </row>
    <row r="192" spans="1:26" s="11" customFormat="1">
      <c r="A192" s="6"/>
      <c r="F192" s="12"/>
      <c r="G192" s="6"/>
      <c r="H192" s="6"/>
      <c r="L192" s="6"/>
      <c r="M192" s="6"/>
      <c r="N192" s="6"/>
      <c r="O192" s="6"/>
      <c r="P192" s="6"/>
    </row>
    <row r="193" spans="1:16" s="11" customFormat="1">
      <c r="A193" s="6"/>
      <c r="F193" s="12"/>
      <c r="G193" s="6"/>
      <c r="H193" s="6"/>
      <c r="L193" s="6"/>
      <c r="M193" s="6"/>
      <c r="N193" s="6"/>
      <c r="O193" s="6"/>
      <c r="P193" s="6"/>
    </row>
    <row r="194" spans="1:16" s="11" customFormat="1">
      <c r="A194" s="6"/>
      <c r="F194" s="12"/>
      <c r="G194" s="6"/>
      <c r="H194" s="6"/>
      <c r="L194" s="6"/>
      <c r="M194" s="6"/>
      <c r="N194" s="6"/>
      <c r="O194" s="6"/>
    </row>
    <row r="195" spans="1:16" s="11" customFormat="1">
      <c r="A195" s="6"/>
      <c r="F195" s="12"/>
      <c r="G195" s="6"/>
      <c r="H195" s="6"/>
      <c r="L195" s="6"/>
      <c r="M195" s="6"/>
      <c r="N195" s="6"/>
      <c r="O195" s="6"/>
    </row>
    <row r="196" spans="1:16" s="11" customFormat="1">
      <c r="A196" s="6"/>
      <c r="F196" s="12"/>
      <c r="G196" s="6"/>
      <c r="H196" s="6"/>
      <c r="L196" s="6"/>
      <c r="M196" s="6"/>
      <c r="N196" s="6"/>
      <c r="O196" s="6"/>
    </row>
    <row r="197" spans="1:16" s="11" customFormat="1">
      <c r="A197" s="6"/>
      <c r="F197" s="12"/>
      <c r="G197" s="6"/>
      <c r="H197" s="6"/>
      <c r="L197" s="6"/>
      <c r="M197" s="12"/>
      <c r="N197" s="6"/>
      <c r="O197" s="6"/>
    </row>
    <row r="198" spans="1:16" s="11" customFormat="1">
      <c r="A198" s="6"/>
      <c r="F198" s="12"/>
      <c r="G198" s="6"/>
      <c r="H198" s="6"/>
      <c r="L198" s="6"/>
      <c r="M198" s="6"/>
      <c r="N198" s="6"/>
      <c r="O198" s="6"/>
    </row>
    <row r="199" spans="1:16" s="11" customFormat="1">
      <c r="A199" s="6"/>
      <c r="F199" s="12"/>
      <c r="G199" s="6"/>
      <c r="H199" s="6"/>
      <c r="L199" s="6"/>
      <c r="M199" s="6"/>
      <c r="N199" s="6"/>
      <c r="O199" s="6"/>
    </row>
    <row r="200" spans="1:16" s="11" customFormat="1">
      <c r="A200" s="6"/>
      <c r="F200" s="12"/>
      <c r="G200" s="6"/>
      <c r="H200" s="6"/>
      <c r="L200" s="6"/>
      <c r="M200" s="6"/>
      <c r="N200" s="6"/>
      <c r="O200" s="6"/>
    </row>
    <row r="201" spans="1:16" s="11" customFormat="1">
      <c r="A201" s="6"/>
      <c r="F201" s="12"/>
      <c r="G201" s="6"/>
      <c r="H201" s="6"/>
      <c r="L201" s="6"/>
      <c r="M201" s="12"/>
      <c r="N201" s="6"/>
      <c r="O201" s="6"/>
    </row>
    <row r="202" spans="1:16" s="11" customFormat="1">
      <c r="A202" s="6"/>
      <c r="F202" s="12"/>
      <c r="G202" s="6"/>
      <c r="H202" s="6"/>
      <c r="L202" s="6"/>
      <c r="M202" s="12"/>
      <c r="N202" s="6"/>
      <c r="O202" s="6"/>
    </row>
    <row r="203" spans="1:16" s="11" customFormat="1">
      <c r="A203" s="6"/>
      <c r="F203" s="12"/>
      <c r="G203" s="6"/>
      <c r="H203" s="6"/>
      <c r="L203" s="6"/>
      <c r="M203" s="12"/>
      <c r="N203" s="6"/>
      <c r="O203" s="6"/>
    </row>
    <row r="204" spans="1:16" s="11" customFormat="1">
      <c r="A204" s="6"/>
      <c r="F204" s="12"/>
      <c r="G204" s="6"/>
      <c r="H204" s="6"/>
      <c r="L204" s="6"/>
      <c r="M204" s="12"/>
      <c r="N204" s="6"/>
      <c r="O204" s="6"/>
    </row>
    <row r="205" spans="1:16" s="11" customFormat="1">
      <c r="A205" s="6"/>
      <c r="F205" s="12"/>
      <c r="G205" s="6"/>
      <c r="H205" s="6"/>
      <c r="L205" s="6"/>
      <c r="M205" s="12"/>
      <c r="N205" s="6"/>
      <c r="O205" s="6"/>
    </row>
    <row r="206" spans="1:16" s="11" customFormat="1">
      <c r="A206" s="6"/>
      <c r="F206" s="12"/>
      <c r="G206" s="6"/>
      <c r="H206" s="6"/>
      <c r="L206" s="6"/>
      <c r="M206" s="12"/>
      <c r="N206" s="6"/>
      <c r="O206" s="6"/>
    </row>
    <row r="207" spans="1:16" s="11" customFormat="1">
      <c r="A207" s="6"/>
      <c r="F207" s="12"/>
      <c r="G207" s="6"/>
      <c r="H207" s="6"/>
      <c r="L207" s="6"/>
      <c r="M207" s="12"/>
      <c r="N207" s="6"/>
      <c r="O207" s="6"/>
    </row>
    <row r="208" spans="1:16" s="11" customFormat="1">
      <c r="A208" s="6"/>
      <c r="F208" s="12"/>
      <c r="G208" s="6"/>
      <c r="H208" s="6"/>
      <c r="L208" s="6"/>
      <c r="M208" s="70"/>
      <c r="N208" s="6"/>
      <c r="O208" s="6"/>
    </row>
    <row r="209" spans="1:15" s="11" customFormat="1">
      <c r="A209" s="6"/>
      <c r="F209" s="12"/>
      <c r="G209" s="6"/>
      <c r="H209" s="6"/>
      <c r="L209" s="6"/>
      <c r="M209" s="12"/>
      <c r="N209" s="6"/>
      <c r="O209" s="6"/>
    </row>
    <row r="210" spans="1:15" s="11" customFormat="1">
      <c r="A210" s="6"/>
      <c r="F210" s="12"/>
      <c r="G210" s="6"/>
      <c r="H210" s="6"/>
      <c r="L210" s="6"/>
      <c r="M210" s="12"/>
      <c r="N210" s="6"/>
      <c r="O210" s="6"/>
    </row>
    <row r="211" spans="1:15" s="11" customFormat="1">
      <c r="A211" s="6"/>
      <c r="F211" s="12"/>
      <c r="G211" s="6"/>
      <c r="H211" s="6"/>
      <c r="L211" s="6"/>
      <c r="M211" s="12"/>
    </row>
    <row r="212" spans="1:15" s="11" customFormat="1">
      <c r="A212" s="6"/>
      <c r="F212" s="12"/>
      <c r="G212" s="6"/>
      <c r="H212" s="6"/>
      <c r="L212" s="6"/>
      <c r="M212" s="6"/>
    </row>
    <row r="213" spans="1:15" s="11" customFormat="1">
      <c r="A213" s="6"/>
      <c r="F213" s="12"/>
      <c r="G213" s="6"/>
      <c r="H213" s="6"/>
      <c r="L213" s="6"/>
      <c r="M213" s="6"/>
    </row>
    <row r="214" spans="1:15" s="11" customFormat="1">
      <c r="A214" s="6"/>
      <c r="F214" s="12"/>
      <c r="G214" s="6"/>
      <c r="H214" s="6"/>
      <c r="L214" s="6"/>
      <c r="M214" s="12"/>
    </row>
    <row r="215" spans="1:15" s="11" customFormat="1">
      <c r="A215" s="6"/>
      <c r="F215" s="12"/>
      <c r="G215" s="6"/>
      <c r="H215" s="6"/>
      <c r="L215" s="12"/>
      <c r="M215" s="12"/>
    </row>
    <row r="216" spans="1:15" s="11" customFormat="1">
      <c r="A216" s="6"/>
      <c r="F216" s="12"/>
      <c r="G216" s="6"/>
      <c r="H216" s="6"/>
      <c r="J216" s="35"/>
      <c r="K216" s="35"/>
      <c r="L216" s="6"/>
      <c r="M216" s="12"/>
    </row>
    <row r="217" spans="1:15" s="11" customFormat="1">
      <c r="A217" s="6"/>
      <c r="F217" s="12"/>
      <c r="G217" s="6"/>
      <c r="H217" s="6"/>
      <c r="L217" s="6"/>
      <c r="M217" s="12"/>
    </row>
    <row r="218" spans="1:15" s="11" customFormat="1">
      <c r="A218" s="6"/>
      <c r="F218" s="12"/>
      <c r="G218" s="6"/>
      <c r="H218" s="6"/>
      <c r="L218" s="6"/>
      <c r="M218" s="12"/>
    </row>
    <row r="219" spans="1:15" s="11" customFormat="1">
      <c r="A219" s="6"/>
      <c r="F219" s="12"/>
      <c r="G219" s="6"/>
      <c r="H219" s="6"/>
      <c r="I219" s="35"/>
      <c r="L219" s="12"/>
      <c r="M219" s="12"/>
    </row>
    <row r="220" spans="1:15" s="11" customFormat="1">
      <c r="A220" s="6"/>
      <c r="F220" s="12"/>
      <c r="G220" s="6"/>
      <c r="H220" s="6"/>
      <c r="L220" s="6"/>
      <c r="M220" s="12"/>
    </row>
    <row r="221" spans="1:15" s="11" customFormat="1">
      <c r="A221" s="6"/>
      <c r="F221" s="12"/>
      <c r="G221" s="6"/>
      <c r="H221" s="6"/>
      <c r="L221" s="6"/>
      <c r="M221" s="12"/>
    </row>
    <row r="222" spans="1:15" s="11" customFormat="1">
      <c r="A222" s="6"/>
      <c r="F222" s="12"/>
      <c r="G222" s="6"/>
      <c r="H222" s="6"/>
      <c r="L222" s="6"/>
      <c r="M222" s="12"/>
    </row>
    <row r="223" spans="1:15" s="11" customFormat="1">
      <c r="A223" s="6"/>
      <c r="F223" s="12"/>
      <c r="G223" s="6"/>
      <c r="H223" s="6"/>
      <c r="L223" s="6"/>
      <c r="M223" s="12"/>
    </row>
    <row r="224" spans="1:15" s="11" customFormat="1">
      <c r="A224" s="6"/>
      <c r="F224" s="12"/>
      <c r="G224" s="6"/>
      <c r="H224" s="6"/>
      <c r="L224" s="12"/>
      <c r="M224" s="6"/>
    </row>
    <row r="225" spans="1:13" s="11" customFormat="1">
      <c r="A225" s="6"/>
      <c r="F225" s="12"/>
      <c r="G225" s="6"/>
      <c r="H225" s="6"/>
      <c r="L225" s="12"/>
      <c r="M225" s="6"/>
    </row>
    <row r="226" spans="1:13" s="11" customFormat="1">
      <c r="A226" s="6"/>
      <c r="F226" s="12"/>
      <c r="G226" s="6"/>
      <c r="H226" s="6"/>
      <c r="L226" s="12"/>
      <c r="M226" s="6"/>
    </row>
    <row r="227" spans="1:13" s="11" customFormat="1">
      <c r="A227" s="6"/>
      <c r="F227" s="12"/>
      <c r="G227" s="6"/>
      <c r="H227" s="6"/>
      <c r="L227" s="12"/>
      <c r="M227" s="6"/>
    </row>
    <row r="228" spans="1:13" s="11" customFormat="1">
      <c r="A228" s="6"/>
      <c r="F228" s="12"/>
      <c r="G228" s="6"/>
      <c r="H228" s="6"/>
      <c r="L228" s="12"/>
      <c r="M228" s="6"/>
    </row>
    <row r="229" spans="1:13" s="11" customFormat="1">
      <c r="A229" s="6"/>
      <c r="F229" s="12"/>
      <c r="G229" s="6"/>
      <c r="H229" s="6"/>
      <c r="L229" s="12"/>
      <c r="M229" s="6"/>
    </row>
    <row r="230" spans="1:13" s="11" customFormat="1">
      <c r="A230" s="6"/>
      <c r="F230" s="12"/>
      <c r="G230" s="6"/>
      <c r="H230" s="6"/>
      <c r="L230" s="12"/>
      <c r="M230" s="6"/>
    </row>
    <row r="231" spans="1:13" s="11" customFormat="1">
      <c r="A231" s="6"/>
      <c r="F231" s="12"/>
      <c r="G231" s="6"/>
      <c r="H231" s="6"/>
      <c r="L231" s="6"/>
      <c r="M231" s="6"/>
    </row>
    <row r="232" spans="1:13" s="11" customFormat="1">
      <c r="A232" s="6"/>
      <c r="F232" s="12"/>
      <c r="G232" s="6"/>
      <c r="H232" s="6"/>
      <c r="L232" s="6"/>
      <c r="M232" s="6"/>
    </row>
    <row r="233" spans="1:13" s="11" customFormat="1">
      <c r="A233" s="6"/>
      <c r="F233" s="12"/>
      <c r="G233" s="6"/>
      <c r="H233" s="6"/>
      <c r="L233" s="12"/>
      <c r="M233" s="6"/>
    </row>
    <row r="234" spans="1:13" s="11" customFormat="1">
      <c r="A234" s="6"/>
      <c r="F234" s="12"/>
      <c r="G234" s="6"/>
      <c r="H234" s="6"/>
      <c r="L234" s="6"/>
      <c r="M234" s="6"/>
    </row>
    <row r="235" spans="1:13" s="11" customFormat="1">
      <c r="A235" s="6"/>
      <c r="F235" s="12"/>
      <c r="G235" s="6"/>
      <c r="H235" s="6"/>
      <c r="L235" s="12"/>
      <c r="M235" s="6"/>
    </row>
    <row r="236" spans="1:13" s="11" customFormat="1">
      <c r="A236" s="6"/>
      <c r="F236" s="12"/>
      <c r="G236" s="6"/>
      <c r="H236" s="6"/>
      <c r="L236" s="12"/>
      <c r="M236" s="6"/>
    </row>
    <row r="237" spans="1:13" s="11" customFormat="1">
      <c r="A237" s="6"/>
      <c r="F237" s="12"/>
      <c r="G237" s="6"/>
      <c r="H237" s="6"/>
      <c r="L237" s="12"/>
      <c r="M237" s="6"/>
    </row>
    <row r="238" spans="1:13" s="11" customFormat="1">
      <c r="A238" s="6"/>
      <c r="F238" s="12"/>
      <c r="G238" s="6"/>
      <c r="H238" s="6"/>
      <c r="L238" s="12"/>
      <c r="M238" s="6"/>
    </row>
    <row r="239" spans="1:13" s="11" customFormat="1">
      <c r="A239" s="6"/>
      <c r="F239" s="12"/>
      <c r="G239" s="6"/>
      <c r="H239" s="6"/>
      <c r="L239" s="12"/>
      <c r="M239" s="6"/>
    </row>
    <row r="240" spans="1:13" s="11" customFormat="1">
      <c r="A240" s="6"/>
      <c r="F240" s="12"/>
      <c r="G240" s="6"/>
      <c r="H240" s="6"/>
      <c r="L240" s="12"/>
      <c r="M240" s="6"/>
    </row>
    <row r="241" spans="1:13" s="11" customFormat="1">
      <c r="A241" s="6"/>
      <c r="F241" s="12"/>
      <c r="G241" s="6"/>
      <c r="H241" s="6"/>
      <c r="L241" s="12"/>
      <c r="M241" s="6"/>
    </row>
    <row r="242" spans="1:13" s="11" customFormat="1">
      <c r="A242" s="6"/>
      <c r="F242" s="12"/>
      <c r="G242" s="6"/>
      <c r="H242" s="6"/>
      <c r="L242" s="12"/>
      <c r="M242" s="6"/>
    </row>
    <row r="243" spans="1:13" s="11" customFormat="1">
      <c r="A243" s="6"/>
      <c r="F243" s="12"/>
      <c r="G243" s="6"/>
      <c r="H243" s="6"/>
      <c r="L243" s="12"/>
      <c r="M243" s="6"/>
    </row>
    <row r="244" spans="1:13" s="11" customFormat="1">
      <c r="A244" s="6"/>
      <c r="F244" s="12"/>
      <c r="G244" s="6"/>
      <c r="H244" s="6"/>
      <c r="L244" s="12"/>
      <c r="M244" s="6"/>
    </row>
    <row r="245" spans="1:13" s="11" customFormat="1">
      <c r="A245" s="6"/>
      <c r="F245" s="12"/>
      <c r="G245" s="6"/>
      <c r="H245" s="6"/>
      <c r="L245" s="12"/>
      <c r="M245" s="6"/>
    </row>
    <row r="246" spans="1:13" s="11" customFormat="1">
      <c r="A246" s="6"/>
      <c r="F246" s="12"/>
      <c r="G246" s="6"/>
      <c r="H246" s="6"/>
      <c r="L246" s="12"/>
      <c r="M246" s="6"/>
    </row>
    <row r="247" spans="1:13" s="11" customFormat="1">
      <c r="A247" s="6"/>
      <c r="F247" s="12"/>
      <c r="G247" s="6"/>
      <c r="H247" s="6"/>
      <c r="L247" s="12"/>
      <c r="M247" s="6"/>
    </row>
    <row r="248" spans="1:13" s="11" customFormat="1">
      <c r="A248" s="6"/>
      <c r="F248" s="12"/>
      <c r="G248" s="6"/>
      <c r="H248" s="6"/>
      <c r="L248" s="12"/>
      <c r="M248" s="6"/>
    </row>
    <row r="249" spans="1:13" s="11" customFormat="1">
      <c r="A249" s="6"/>
      <c r="F249" s="12"/>
      <c r="G249" s="6"/>
      <c r="H249" s="6"/>
      <c r="L249" s="12"/>
      <c r="M249" s="6"/>
    </row>
    <row r="250" spans="1:13" s="11" customFormat="1">
      <c r="A250" s="6"/>
      <c r="F250" s="12"/>
      <c r="G250" s="6"/>
      <c r="H250" s="6"/>
      <c r="L250" s="12"/>
      <c r="M250" s="6"/>
    </row>
    <row r="251" spans="1:13" s="11" customFormat="1">
      <c r="A251" s="6"/>
      <c r="F251" s="12"/>
      <c r="G251" s="6"/>
      <c r="H251" s="6"/>
      <c r="L251" s="12"/>
      <c r="M251" s="6"/>
    </row>
    <row r="252" spans="1:13" s="11" customFormat="1">
      <c r="A252" s="6"/>
      <c r="F252" s="12"/>
      <c r="G252" s="6"/>
      <c r="H252" s="6"/>
      <c r="L252" s="12"/>
      <c r="M252" s="6"/>
    </row>
    <row r="253" spans="1:13" s="11" customFormat="1">
      <c r="A253" s="6"/>
      <c r="F253" s="12"/>
      <c r="G253" s="6"/>
      <c r="H253" s="6"/>
      <c r="L253" s="12"/>
      <c r="M253" s="6"/>
    </row>
    <row r="254" spans="1:13" s="11" customFormat="1">
      <c r="A254" s="6"/>
      <c r="F254" s="12"/>
      <c r="G254" s="6"/>
      <c r="H254" s="6"/>
      <c r="L254" s="12"/>
      <c r="M254" s="6"/>
    </row>
    <row r="255" spans="1:13" s="11" customFormat="1">
      <c r="A255" s="6"/>
      <c r="F255" s="12"/>
      <c r="G255" s="6"/>
      <c r="H255" s="6"/>
      <c r="L255" s="12"/>
      <c r="M255" s="6"/>
    </row>
    <row r="256" spans="1:13" s="11" customFormat="1">
      <c r="A256" s="6"/>
      <c r="F256" s="12"/>
      <c r="G256" s="6"/>
      <c r="H256" s="6"/>
      <c r="L256" s="12"/>
      <c r="M256" s="6"/>
    </row>
    <row r="257" spans="1:13" s="11" customFormat="1">
      <c r="A257" s="6"/>
      <c r="F257" s="12"/>
      <c r="G257" s="6"/>
      <c r="H257" s="6"/>
      <c r="L257" s="12"/>
      <c r="M257" s="6"/>
    </row>
    <row r="258" spans="1:13" s="11" customFormat="1">
      <c r="A258" s="6"/>
      <c r="F258" s="12"/>
      <c r="G258" s="6"/>
      <c r="H258" s="6"/>
      <c r="L258" s="12"/>
      <c r="M258" s="6"/>
    </row>
    <row r="259" spans="1:13" s="11" customFormat="1">
      <c r="A259" s="6"/>
      <c r="F259" s="12"/>
      <c r="G259" s="6"/>
      <c r="H259" s="6"/>
      <c r="L259" s="12"/>
      <c r="M259" s="6"/>
    </row>
    <row r="260" spans="1:13" s="11" customFormat="1">
      <c r="A260" s="6"/>
      <c r="F260" s="12"/>
      <c r="G260" s="6"/>
      <c r="H260" s="6"/>
      <c r="L260" s="12"/>
      <c r="M260" s="6"/>
    </row>
    <row r="261" spans="1:13" s="11" customFormat="1">
      <c r="A261" s="6"/>
      <c r="F261" s="12"/>
      <c r="G261" s="6"/>
      <c r="H261" s="6"/>
      <c r="L261" s="6"/>
      <c r="M261" s="6"/>
    </row>
    <row r="262" spans="1:13" s="11" customFormat="1">
      <c r="A262" s="6"/>
      <c r="F262" s="12"/>
      <c r="G262" s="6"/>
      <c r="H262" s="6"/>
      <c r="L262" s="6"/>
    </row>
    <row r="263" spans="1:13" s="11" customFormat="1">
      <c r="A263" s="6"/>
      <c r="F263" s="12"/>
      <c r="G263" s="6"/>
      <c r="H263" s="6"/>
      <c r="L263" s="6"/>
    </row>
    <row r="264" spans="1:13" s="11" customFormat="1">
      <c r="A264" s="6"/>
      <c r="F264" s="12"/>
      <c r="G264" s="6"/>
      <c r="H264" s="6"/>
      <c r="L264" s="6"/>
    </row>
    <row r="265" spans="1:13" s="11" customFormat="1">
      <c r="A265" s="6"/>
      <c r="F265" s="12"/>
      <c r="G265" s="6"/>
      <c r="H265" s="6"/>
      <c r="L265" s="6"/>
    </row>
    <row r="266" spans="1:13" s="11" customFormat="1">
      <c r="A266" s="6"/>
      <c r="F266" s="12"/>
      <c r="G266" s="6"/>
      <c r="H266" s="6"/>
      <c r="L266" s="6"/>
    </row>
    <row r="267" spans="1:13" s="11" customFormat="1">
      <c r="A267" s="6"/>
      <c r="F267" s="12"/>
      <c r="G267" s="6"/>
      <c r="H267" s="6"/>
      <c r="L267" s="6"/>
    </row>
    <row r="268" spans="1:13" s="11" customFormat="1">
      <c r="A268" s="6"/>
      <c r="F268" s="12"/>
      <c r="G268" s="6"/>
      <c r="H268" s="6"/>
      <c r="L268" s="6"/>
    </row>
    <row r="269" spans="1:13" s="11" customFormat="1">
      <c r="A269" s="6"/>
      <c r="F269" s="12"/>
      <c r="G269" s="6"/>
      <c r="H269" s="6"/>
      <c r="L269" s="6"/>
    </row>
    <row r="270" spans="1:13" s="11" customFormat="1">
      <c r="A270" s="6"/>
      <c r="F270" s="12"/>
      <c r="G270" s="6"/>
      <c r="H270" s="6"/>
      <c r="L270" s="6"/>
    </row>
    <row r="271" spans="1:13" s="11" customFormat="1">
      <c r="A271" s="6"/>
      <c r="F271" s="12"/>
      <c r="G271" s="6"/>
      <c r="H271" s="6"/>
      <c r="L271" s="6"/>
    </row>
    <row r="272" spans="1:13" s="11" customFormat="1">
      <c r="A272" s="6"/>
      <c r="F272" s="12"/>
      <c r="G272" s="6"/>
      <c r="H272" s="6"/>
      <c r="L272" s="6"/>
    </row>
    <row r="273" spans="1:12" s="11" customFormat="1">
      <c r="A273" s="6"/>
      <c r="F273" s="12"/>
      <c r="G273" s="6"/>
      <c r="H273" s="6"/>
      <c r="L273" s="6"/>
    </row>
    <row r="274" spans="1:12" s="11" customFormat="1">
      <c r="A274" s="6"/>
      <c r="F274" s="12"/>
      <c r="G274" s="6"/>
      <c r="H274" s="6"/>
      <c r="L274" s="6"/>
    </row>
    <row r="275" spans="1:12" s="11" customFormat="1">
      <c r="A275" s="6"/>
      <c r="F275" s="12"/>
      <c r="G275" s="6"/>
      <c r="H275" s="6"/>
      <c r="L275" s="6"/>
    </row>
    <row r="276" spans="1:12" s="11" customFormat="1">
      <c r="A276" s="6"/>
      <c r="F276" s="12"/>
      <c r="G276" s="6"/>
      <c r="H276" s="6"/>
      <c r="L276" s="6"/>
    </row>
    <row r="277" spans="1:12" s="11" customFormat="1">
      <c r="A277" s="6"/>
      <c r="F277" s="12"/>
      <c r="G277" s="6"/>
      <c r="H277" s="6"/>
      <c r="L277" s="6"/>
    </row>
    <row r="278" spans="1:12" s="11" customFormat="1">
      <c r="A278" s="6"/>
      <c r="F278" s="12"/>
      <c r="G278" s="6"/>
      <c r="H278" s="6"/>
      <c r="L278" s="6"/>
    </row>
    <row r="279" spans="1:12" s="11" customFormat="1">
      <c r="A279" s="6"/>
      <c r="F279" s="12"/>
      <c r="G279" s="6"/>
      <c r="H279" s="6"/>
      <c r="L279" s="6"/>
    </row>
    <row r="280" spans="1:12" s="11" customFormat="1">
      <c r="A280" s="6"/>
      <c r="F280" s="12"/>
      <c r="G280" s="6"/>
      <c r="H280" s="6"/>
      <c r="L280" s="6"/>
    </row>
    <row r="281" spans="1:12" s="11" customFormat="1">
      <c r="A281" s="6"/>
      <c r="F281" s="12"/>
      <c r="G281" s="6"/>
      <c r="H281" s="6"/>
      <c r="L281" s="6"/>
    </row>
    <row r="282" spans="1:12" s="11" customFormat="1">
      <c r="A282" s="6"/>
      <c r="F282" s="12"/>
      <c r="G282" s="6"/>
      <c r="H282" s="6"/>
      <c r="L282" s="6"/>
    </row>
    <row r="283" spans="1:12" s="11" customFormat="1">
      <c r="A283" s="6"/>
      <c r="F283" s="12"/>
      <c r="G283" s="6"/>
      <c r="H283" s="6"/>
      <c r="L283" s="6"/>
    </row>
    <row r="284" spans="1:12" s="11" customFormat="1">
      <c r="A284" s="6"/>
      <c r="F284" s="12"/>
      <c r="G284" s="6"/>
      <c r="H284" s="6"/>
      <c r="L284" s="6"/>
    </row>
    <row r="285" spans="1:12" s="11" customFormat="1">
      <c r="A285" s="6"/>
      <c r="F285" s="12"/>
      <c r="G285" s="6"/>
      <c r="H285" s="6"/>
      <c r="L285" s="6"/>
    </row>
    <row r="286" spans="1:12" s="11" customFormat="1">
      <c r="A286" s="6"/>
      <c r="F286" s="12"/>
      <c r="G286" s="6"/>
      <c r="H286" s="6"/>
      <c r="L286" s="6"/>
    </row>
    <row r="287" spans="1:12" s="11" customFormat="1">
      <c r="A287" s="6"/>
      <c r="F287" s="12"/>
      <c r="G287" s="6"/>
      <c r="H287" s="6"/>
      <c r="L287" s="6"/>
    </row>
    <row r="288" spans="1:12" s="11" customFormat="1">
      <c r="A288" s="6"/>
      <c r="F288" s="12"/>
      <c r="G288" s="6"/>
      <c r="H288" s="6"/>
      <c r="L288" s="6"/>
    </row>
    <row r="289" spans="1:12" s="11" customFormat="1">
      <c r="A289" s="6"/>
      <c r="F289" s="12"/>
      <c r="G289" s="6"/>
      <c r="H289" s="6"/>
      <c r="L289" s="6"/>
    </row>
    <row r="290" spans="1:12" s="11" customFormat="1">
      <c r="A290" s="6"/>
      <c r="F290" s="12"/>
      <c r="G290" s="6"/>
      <c r="H290" s="6"/>
      <c r="L290" s="6"/>
    </row>
    <row r="291" spans="1:12" s="11" customFormat="1">
      <c r="A291" s="6"/>
      <c r="F291" s="12"/>
      <c r="G291" s="6"/>
      <c r="H291" s="6"/>
      <c r="L291" s="6"/>
    </row>
    <row r="292" spans="1:12" s="11" customFormat="1">
      <c r="A292" s="6"/>
      <c r="F292" s="12"/>
      <c r="G292" s="6"/>
      <c r="H292" s="6"/>
      <c r="L292" s="6"/>
    </row>
    <row r="293" spans="1:12" s="11" customFormat="1">
      <c r="A293" s="6"/>
      <c r="F293" s="12"/>
      <c r="G293" s="6"/>
      <c r="H293" s="6"/>
      <c r="L293" s="6"/>
    </row>
    <row r="294" spans="1:12" s="11" customFormat="1">
      <c r="A294" s="6"/>
      <c r="F294" s="12"/>
      <c r="G294" s="6"/>
      <c r="H294" s="6"/>
      <c r="L294" s="6"/>
    </row>
    <row r="295" spans="1:12" s="11" customFormat="1">
      <c r="A295" s="6"/>
      <c r="F295" s="12"/>
      <c r="G295" s="6"/>
      <c r="H295" s="6"/>
      <c r="L295" s="6"/>
    </row>
    <row r="296" spans="1:12" s="11" customFormat="1">
      <c r="A296" s="6"/>
      <c r="F296" s="12"/>
      <c r="G296" s="6"/>
      <c r="H296" s="6"/>
      <c r="L296" s="6"/>
    </row>
    <row r="297" spans="1:12" s="11" customFormat="1">
      <c r="A297" s="6"/>
      <c r="F297" s="12"/>
      <c r="G297" s="6"/>
      <c r="H297" s="6"/>
      <c r="L297" s="6"/>
    </row>
    <row r="298" spans="1:12" s="11" customFormat="1">
      <c r="A298" s="6"/>
      <c r="F298" s="12"/>
      <c r="G298" s="6"/>
      <c r="H298" s="6"/>
      <c r="L298" s="6"/>
    </row>
    <row r="299" spans="1:12" s="11" customFormat="1">
      <c r="A299" s="6"/>
      <c r="F299" s="12"/>
      <c r="G299" s="6"/>
      <c r="H299" s="6"/>
      <c r="L299" s="6"/>
    </row>
    <row r="300" spans="1:12" s="11" customFormat="1">
      <c r="A300" s="6"/>
      <c r="F300" s="12"/>
      <c r="G300" s="6"/>
      <c r="H300" s="6"/>
      <c r="L300" s="6"/>
    </row>
    <row r="301" spans="1:12" s="11" customFormat="1">
      <c r="A301" s="6"/>
      <c r="F301" s="12"/>
      <c r="G301" s="6"/>
      <c r="H301" s="6"/>
      <c r="L301" s="6"/>
    </row>
    <row r="302" spans="1:12" s="11" customFormat="1">
      <c r="A302" s="6"/>
      <c r="F302" s="12"/>
      <c r="G302" s="6"/>
      <c r="H302" s="6"/>
      <c r="L302" s="6"/>
    </row>
    <row r="303" spans="1:12" s="11" customFormat="1">
      <c r="A303" s="6"/>
      <c r="F303" s="12"/>
      <c r="G303" s="6"/>
      <c r="H303" s="6"/>
      <c r="L303" s="6"/>
    </row>
    <row r="304" spans="1:12" s="11" customFormat="1">
      <c r="A304" s="6"/>
      <c r="F304" s="12"/>
      <c r="G304" s="6"/>
      <c r="H304" s="6"/>
      <c r="L304" s="6"/>
    </row>
    <row r="305" spans="1:12" s="11" customFormat="1">
      <c r="A305" s="6"/>
      <c r="F305" s="12"/>
      <c r="G305" s="6"/>
      <c r="H305" s="6"/>
      <c r="L305" s="6"/>
    </row>
    <row r="306" spans="1:12" s="11" customFormat="1">
      <c r="A306" s="6"/>
      <c r="F306" s="12"/>
      <c r="G306" s="6"/>
      <c r="H306" s="6"/>
      <c r="L306" s="6"/>
    </row>
    <row r="307" spans="1:12" s="11" customFormat="1">
      <c r="A307" s="6"/>
      <c r="F307" s="12"/>
      <c r="G307" s="6"/>
      <c r="H307" s="6"/>
      <c r="L307" s="6"/>
    </row>
    <row r="308" spans="1:12" s="11" customFormat="1">
      <c r="A308" s="6"/>
      <c r="F308" s="12"/>
      <c r="G308" s="6"/>
      <c r="H308" s="6"/>
      <c r="L308" s="6"/>
    </row>
    <row r="309" spans="1:12" s="11" customFormat="1">
      <c r="A309" s="6"/>
      <c r="F309" s="12"/>
      <c r="G309" s="6"/>
      <c r="H309" s="6"/>
      <c r="L309" s="6"/>
    </row>
    <row r="310" spans="1:12" s="11" customFormat="1">
      <c r="A310" s="6"/>
      <c r="F310" s="12"/>
      <c r="G310" s="6"/>
      <c r="H310" s="6"/>
      <c r="L310" s="6"/>
    </row>
    <row r="311" spans="1:12" s="11" customFormat="1">
      <c r="A311" s="6"/>
      <c r="F311" s="12"/>
      <c r="G311" s="6"/>
      <c r="H311" s="6"/>
      <c r="L311" s="6"/>
    </row>
    <row r="312" spans="1:12" s="11" customFormat="1">
      <c r="A312" s="6"/>
      <c r="F312" s="12"/>
      <c r="G312" s="6"/>
      <c r="H312" s="6"/>
      <c r="L312" s="6"/>
    </row>
    <row r="313" spans="1:12" s="11" customFormat="1">
      <c r="A313" s="6"/>
      <c r="F313" s="12"/>
      <c r="G313" s="6"/>
      <c r="H313" s="6"/>
      <c r="L313" s="6"/>
    </row>
    <row r="314" spans="1:12" s="11" customFormat="1">
      <c r="A314" s="6"/>
      <c r="F314" s="12"/>
      <c r="G314" s="6"/>
      <c r="H314" s="6"/>
      <c r="L314" s="6"/>
    </row>
    <row r="315" spans="1:12" s="11" customFormat="1">
      <c r="A315" s="6"/>
      <c r="F315" s="12"/>
      <c r="G315" s="6"/>
      <c r="H315" s="6"/>
      <c r="L315" s="6"/>
    </row>
    <row r="316" spans="1:12" s="11" customFormat="1">
      <c r="A316" s="6"/>
      <c r="F316" s="12"/>
      <c r="G316" s="6"/>
      <c r="H316" s="6"/>
      <c r="L316" s="6"/>
    </row>
    <row r="317" spans="1:12" s="11" customFormat="1">
      <c r="A317" s="6"/>
      <c r="F317" s="12"/>
      <c r="G317" s="6"/>
      <c r="H317" s="6"/>
      <c r="L317" s="6"/>
    </row>
    <row r="318" spans="1:12" s="11" customFormat="1">
      <c r="A318" s="6"/>
      <c r="F318" s="12"/>
      <c r="G318" s="6"/>
      <c r="H318" s="6"/>
      <c r="L318" s="6"/>
    </row>
    <row r="319" spans="1:12" s="11" customFormat="1">
      <c r="A319" s="6"/>
      <c r="F319" s="12"/>
      <c r="G319" s="6"/>
      <c r="H319" s="6"/>
      <c r="L319" s="6"/>
    </row>
    <row r="320" spans="1:12" s="11" customFormat="1">
      <c r="A320" s="6"/>
      <c r="F320" s="12"/>
      <c r="G320" s="6"/>
      <c r="H320" s="6"/>
      <c r="L320" s="6"/>
    </row>
    <row r="321" spans="1:12" s="11" customFormat="1">
      <c r="A321" s="6"/>
      <c r="F321" s="12"/>
      <c r="G321" s="6"/>
      <c r="H321" s="6"/>
      <c r="L321" s="6"/>
    </row>
    <row r="322" spans="1:12" s="11" customFormat="1">
      <c r="A322" s="6"/>
      <c r="F322" s="12"/>
      <c r="G322" s="6"/>
      <c r="H322" s="6"/>
      <c r="L322" s="6"/>
    </row>
    <row r="323" spans="1:12" s="11" customFormat="1">
      <c r="A323" s="6"/>
      <c r="F323" s="12"/>
      <c r="G323" s="6"/>
      <c r="H323" s="6"/>
      <c r="L323" s="6"/>
    </row>
    <row r="324" spans="1:12" s="11" customFormat="1">
      <c r="A324" s="6"/>
      <c r="F324" s="12"/>
      <c r="G324" s="6"/>
      <c r="H324" s="6"/>
      <c r="L324" s="6"/>
    </row>
    <row r="325" spans="1:12" s="11" customFormat="1">
      <c r="A325" s="6"/>
      <c r="F325" s="12"/>
      <c r="G325" s="6"/>
      <c r="H325" s="6"/>
      <c r="L325" s="6"/>
    </row>
    <row r="326" spans="1:12" s="11" customFormat="1">
      <c r="A326" s="6"/>
      <c r="F326" s="12"/>
      <c r="G326" s="6"/>
      <c r="H326" s="6"/>
      <c r="L326" s="6"/>
    </row>
    <row r="327" spans="1:12" s="11" customFormat="1">
      <c r="A327" s="6"/>
      <c r="F327" s="12"/>
      <c r="G327" s="6"/>
      <c r="H327" s="6"/>
      <c r="L327" s="6"/>
    </row>
    <row r="328" spans="1:12" s="11" customFormat="1">
      <c r="A328" s="6"/>
      <c r="F328" s="12"/>
      <c r="G328" s="6"/>
      <c r="H328" s="6"/>
      <c r="L328" s="6"/>
    </row>
    <row r="329" spans="1:12" s="11" customFormat="1">
      <c r="A329" s="6"/>
      <c r="F329" s="12"/>
      <c r="G329" s="6"/>
      <c r="H329" s="6"/>
      <c r="L329" s="6"/>
    </row>
    <row r="330" spans="1:12" s="11" customFormat="1">
      <c r="A330" s="6"/>
      <c r="F330" s="12"/>
      <c r="G330" s="6"/>
      <c r="H330" s="6"/>
      <c r="L330" s="6"/>
    </row>
    <row r="331" spans="1:12" s="11" customFormat="1">
      <c r="A331" s="6"/>
      <c r="F331" s="12"/>
      <c r="G331" s="6"/>
      <c r="H331" s="6"/>
      <c r="L331" s="6"/>
    </row>
    <row r="332" spans="1:12" s="11" customFormat="1">
      <c r="A332" s="6"/>
      <c r="F332" s="12"/>
      <c r="G332" s="6"/>
      <c r="H332" s="6"/>
      <c r="L332" s="6"/>
    </row>
    <row r="333" spans="1:12" s="11" customFormat="1">
      <c r="A333" s="6"/>
      <c r="F333" s="12"/>
      <c r="G333" s="6"/>
      <c r="H333" s="6"/>
      <c r="L333" s="6"/>
    </row>
    <row r="334" spans="1:12" s="11" customFormat="1">
      <c r="A334" s="6"/>
      <c r="F334" s="12"/>
      <c r="G334" s="6"/>
      <c r="H334" s="6"/>
      <c r="L334" s="6"/>
    </row>
    <row r="335" spans="1:12" s="11" customFormat="1">
      <c r="A335" s="6"/>
      <c r="F335" s="12"/>
      <c r="G335" s="6"/>
      <c r="H335" s="6"/>
      <c r="L335" s="6"/>
    </row>
    <row r="336" spans="1:12" s="11" customFormat="1">
      <c r="A336" s="6"/>
      <c r="F336" s="12"/>
      <c r="G336" s="6"/>
      <c r="H336" s="6"/>
      <c r="L336" s="6"/>
    </row>
    <row r="337" spans="1:12" s="11" customFormat="1">
      <c r="A337" s="6"/>
      <c r="F337" s="12"/>
      <c r="G337" s="6"/>
      <c r="H337" s="6"/>
      <c r="L337" s="6"/>
    </row>
    <row r="338" spans="1:12" s="11" customFormat="1">
      <c r="A338" s="6"/>
      <c r="F338" s="12"/>
      <c r="G338" s="6"/>
      <c r="H338" s="6"/>
      <c r="L338" s="6"/>
    </row>
    <row r="339" spans="1:12" s="11" customFormat="1">
      <c r="A339" s="6"/>
      <c r="F339" s="12"/>
      <c r="G339" s="6"/>
      <c r="H339" s="6"/>
      <c r="L339" s="6"/>
    </row>
    <row r="340" spans="1:12" s="11" customFormat="1">
      <c r="A340" s="6"/>
      <c r="F340" s="12"/>
      <c r="G340" s="6"/>
      <c r="H340" s="6"/>
      <c r="L340" s="6"/>
    </row>
    <row r="341" spans="1:12" s="11" customFormat="1">
      <c r="A341" s="6"/>
      <c r="F341" s="12"/>
      <c r="G341" s="6"/>
      <c r="H341" s="6"/>
      <c r="L341" s="6"/>
    </row>
    <row r="342" spans="1:12" s="11" customFormat="1">
      <c r="A342" s="6"/>
      <c r="F342" s="12"/>
      <c r="G342" s="6"/>
      <c r="H342" s="6"/>
      <c r="L342" s="6"/>
    </row>
    <row r="343" spans="1:12" s="11" customFormat="1">
      <c r="A343" s="6"/>
      <c r="F343" s="12"/>
      <c r="G343" s="6"/>
      <c r="H343" s="6"/>
      <c r="L343" s="6"/>
    </row>
    <row r="344" spans="1:12" s="11" customFormat="1">
      <c r="A344" s="6"/>
      <c r="F344" s="12"/>
      <c r="G344" s="6"/>
      <c r="H344" s="6"/>
      <c r="L344" s="6"/>
    </row>
    <row r="345" spans="1:12" s="11" customFormat="1">
      <c r="A345" s="6"/>
      <c r="F345" s="12"/>
      <c r="G345" s="6"/>
      <c r="H345" s="6"/>
      <c r="L345" s="6"/>
    </row>
    <row r="346" spans="1:12" s="11" customFormat="1">
      <c r="A346" s="6"/>
      <c r="F346" s="12"/>
      <c r="G346" s="6"/>
      <c r="H346" s="6"/>
      <c r="L346" s="6"/>
    </row>
    <row r="347" spans="1:12" s="11" customFormat="1">
      <c r="A347" s="6"/>
      <c r="F347" s="12"/>
      <c r="G347" s="6"/>
      <c r="H347" s="6"/>
      <c r="L347" s="6"/>
    </row>
    <row r="348" spans="1:12" s="11" customFormat="1">
      <c r="A348" s="6"/>
      <c r="F348" s="12"/>
      <c r="G348" s="6"/>
      <c r="H348" s="6"/>
      <c r="L348" s="6"/>
    </row>
    <row r="349" spans="1:12" s="11" customFormat="1">
      <c r="A349" s="6"/>
      <c r="F349" s="12"/>
      <c r="G349" s="6"/>
      <c r="H349" s="6"/>
      <c r="L349" s="6"/>
    </row>
    <row r="350" spans="1:12" s="11" customFormat="1">
      <c r="A350" s="6"/>
      <c r="F350" s="12"/>
      <c r="G350" s="6"/>
      <c r="H350" s="6"/>
      <c r="L350" s="6"/>
    </row>
    <row r="351" spans="1:12" s="11" customFormat="1">
      <c r="A351" s="6"/>
      <c r="F351" s="12"/>
      <c r="G351" s="6"/>
      <c r="H351" s="6"/>
      <c r="L351" s="6"/>
    </row>
    <row r="352" spans="1:12" s="11" customFormat="1">
      <c r="A352" s="6"/>
      <c r="F352" s="12"/>
      <c r="G352" s="6"/>
      <c r="H352" s="6"/>
      <c r="L352" s="6"/>
    </row>
    <row r="353" spans="1:12" s="11" customFormat="1">
      <c r="A353" s="6"/>
      <c r="F353" s="12"/>
      <c r="G353" s="6"/>
      <c r="H353" s="6"/>
      <c r="L353" s="6"/>
    </row>
    <row r="354" spans="1:12" s="11" customFormat="1">
      <c r="A354" s="6"/>
      <c r="F354" s="12"/>
      <c r="G354" s="6"/>
      <c r="H354" s="6"/>
      <c r="L354" s="6"/>
    </row>
    <row r="355" spans="1:12" s="11" customFormat="1">
      <c r="A355" s="6"/>
      <c r="F355" s="12"/>
      <c r="G355" s="6"/>
      <c r="H355" s="6"/>
      <c r="L355" s="6"/>
    </row>
    <row r="356" spans="1:12" s="11" customFormat="1">
      <c r="A356" s="6"/>
      <c r="F356" s="12"/>
      <c r="G356" s="6"/>
      <c r="H356" s="6"/>
      <c r="L356" s="6"/>
    </row>
    <row r="357" spans="1:12" s="11" customFormat="1">
      <c r="A357" s="6"/>
      <c r="F357" s="12"/>
      <c r="G357" s="6"/>
      <c r="H357" s="6"/>
      <c r="L357" s="6"/>
    </row>
    <row r="358" spans="1:12" s="11" customFormat="1">
      <c r="A358" s="6"/>
      <c r="F358" s="12"/>
      <c r="G358" s="6"/>
      <c r="H358" s="6"/>
      <c r="L358" s="6"/>
    </row>
    <row r="359" spans="1:12" s="11" customFormat="1">
      <c r="A359" s="6"/>
      <c r="F359" s="12"/>
      <c r="G359" s="6"/>
      <c r="H359" s="6"/>
      <c r="L359" s="6"/>
    </row>
    <row r="360" spans="1:12" s="11" customFormat="1">
      <c r="A360" s="6"/>
      <c r="F360" s="12"/>
      <c r="G360" s="6"/>
      <c r="H360" s="6"/>
      <c r="L360" s="6"/>
    </row>
    <row r="361" spans="1:12" s="11" customFormat="1">
      <c r="A361" s="6"/>
      <c r="F361" s="12"/>
      <c r="G361" s="6"/>
      <c r="H361" s="6"/>
      <c r="L361" s="6"/>
    </row>
    <row r="362" spans="1:12" s="11" customFormat="1">
      <c r="A362" s="6"/>
      <c r="F362" s="12"/>
      <c r="G362" s="6"/>
      <c r="H362" s="6"/>
      <c r="L362" s="6"/>
    </row>
    <row r="363" spans="1:12" s="11" customFormat="1">
      <c r="A363" s="6"/>
      <c r="F363" s="12"/>
      <c r="G363" s="6"/>
      <c r="H363" s="6"/>
      <c r="L363" s="6"/>
    </row>
    <row r="364" spans="1:12" s="11" customFormat="1">
      <c r="A364" s="6"/>
      <c r="F364" s="12"/>
      <c r="G364" s="6"/>
      <c r="H364" s="6"/>
      <c r="L364" s="6"/>
    </row>
    <row r="365" spans="1:12" s="11" customFormat="1">
      <c r="A365" s="6"/>
      <c r="F365" s="12"/>
      <c r="G365" s="6"/>
      <c r="H365" s="6"/>
      <c r="L365" s="6"/>
    </row>
    <row r="366" spans="1:12" s="11" customFormat="1">
      <c r="A366" s="6"/>
      <c r="F366" s="12"/>
      <c r="G366" s="6"/>
      <c r="H366" s="6"/>
      <c r="L366" s="6"/>
    </row>
    <row r="367" spans="1:12" s="11" customFormat="1">
      <c r="A367" s="6"/>
      <c r="F367" s="12"/>
      <c r="G367" s="6"/>
      <c r="H367" s="6"/>
      <c r="L367" s="6"/>
    </row>
    <row r="368" spans="1:12" s="11" customFormat="1">
      <c r="A368" s="6"/>
      <c r="F368" s="12"/>
      <c r="G368" s="6"/>
      <c r="H368" s="6"/>
      <c r="L368" s="6"/>
    </row>
    <row r="369" spans="1:12" s="11" customFormat="1">
      <c r="A369" s="6"/>
      <c r="F369" s="12"/>
      <c r="G369" s="6"/>
      <c r="H369" s="6"/>
      <c r="L369" s="6"/>
    </row>
    <row r="370" spans="1:12" s="11" customFormat="1">
      <c r="A370" s="6"/>
      <c r="F370" s="12"/>
      <c r="G370" s="6"/>
      <c r="H370" s="6"/>
      <c r="L370" s="6"/>
    </row>
    <row r="371" spans="1:12" s="11" customFormat="1">
      <c r="A371" s="6"/>
      <c r="F371" s="12"/>
      <c r="G371" s="6"/>
      <c r="H371" s="6"/>
      <c r="L371" s="6"/>
    </row>
    <row r="372" spans="1:12" s="11" customFormat="1">
      <c r="A372" s="6"/>
      <c r="F372" s="12"/>
      <c r="G372" s="6"/>
      <c r="H372" s="6"/>
      <c r="L372" s="6"/>
    </row>
    <row r="373" spans="1:12" s="11" customFormat="1">
      <c r="A373" s="6"/>
      <c r="F373" s="12"/>
      <c r="G373" s="6"/>
      <c r="H373" s="6"/>
      <c r="L373" s="6"/>
    </row>
    <row r="374" spans="1:12" s="11" customFormat="1">
      <c r="A374" s="6"/>
      <c r="F374" s="12"/>
      <c r="G374" s="6"/>
      <c r="H374" s="6"/>
      <c r="L374" s="6"/>
    </row>
    <row r="375" spans="1:12" s="11" customFormat="1">
      <c r="A375" s="6"/>
      <c r="F375" s="12"/>
      <c r="G375" s="6"/>
      <c r="H375" s="6"/>
      <c r="L375" s="6"/>
    </row>
    <row r="376" spans="1:12" s="11" customFormat="1">
      <c r="A376" s="6"/>
      <c r="F376" s="12"/>
      <c r="G376" s="6"/>
      <c r="H376" s="6"/>
      <c r="L376" s="6"/>
    </row>
    <row r="377" spans="1:12" s="11" customFormat="1">
      <c r="A377" s="6"/>
      <c r="F377" s="12"/>
      <c r="G377" s="6"/>
      <c r="H377" s="6"/>
      <c r="L377" s="6"/>
    </row>
    <row r="378" spans="1:12" s="11" customFormat="1">
      <c r="A378" s="6"/>
      <c r="F378" s="12"/>
      <c r="G378" s="6"/>
      <c r="H378" s="6"/>
      <c r="L378" s="6"/>
    </row>
    <row r="379" spans="1:12" s="11" customFormat="1">
      <c r="A379" s="6"/>
      <c r="F379" s="12"/>
      <c r="G379" s="6"/>
      <c r="H379" s="6"/>
      <c r="L379" s="6"/>
    </row>
    <row r="380" spans="1:12" s="11" customFormat="1">
      <c r="A380" s="6"/>
      <c r="F380" s="12"/>
      <c r="G380" s="6"/>
      <c r="H380" s="6"/>
      <c r="L380" s="6"/>
    </row>
    <row r="381" spans="1:12" s="11" customFormat="1">
      <c r="A381" s="6"/>
      <c r="F381" s="12"/>
      <c r="G381" s="6"/>
      <c r="H381" s="6"/>
      <c r="L381" s="6"/>
    </row>
    <row r="382" spans="1:12" s="11" customFormat="1">
      <c r="A382" s="6"/>
      <c r="F382" s="12"/>
      <c r="G382" s="6"/>
      <c r="H382" s="6"/>
      <c r="L382" s="6"/>
    </row>
    <row r="383" spans="1:12" s="11" customFormat="1">
      <c r="A383" s="6"/>
      <c r="F383" s="12"/>
      <c r="G383" s="6"/>
      <c r="H383" s="6"/>
      <c r="L383" s="6"/>
    </row>
    <row r="384" spans="1:12" s="11" customFormat="1">
      <c r="A384" s="6"/>
      <c r="F384" s="12"/>
      <c r="G384" s="6"/>
      <c r="H384" s="6"/>
      <c r="L384" s="6"/>
    </row>
    <row r="385" spans="1:12" s="11" customFormat="1">
      <c r="A385" s="6"/>
      <c r="F385" s="12"/>
      <c r="G385" s="6"/>
      <c r="H385" s="6"/>
      <c r="L385" s="6"/>
    </row>
    <row r="386" spans="1:12" s="11" customFormat="1">
      <c r="A386" s="6"/>
      <c r="F386" s="12"/>
      <c r="G386" s="6"/>
      <c r="H386" s="6"/>
      <c r="L386" s="6"/>
    </row>
    <row r="387" spans="1:12" s="11" customFormat="1">
      <c r="A387" s="6"/>
      <c r="F387" s="12"/>
      <c r="G387" s="6"/>
      <c r="H387" s="6"/>
      <c r="L387" s="6"/>
    </row>
    <row r="388" spans="1:12" s="11" customFormat="1">
      <c r="A388" s="6"/>
      <c r="F388" s="12"/>
      <c r="G388" s="6"/>
      <c r="H388" s="6"/>
      <c r="L388" s="6"/>
    </row>
    <row r="389" spans="1:12" s="11" customFormat="1">
      <c r="A389" s="6"/>
      <c r="F389" s="12"/>
      <c r="G389" s="6"/>
      <c r="H389" s="6"/>
      <c r="L389" s="6"/>
    </row>
    <row r="390" spans="1:12" s="11" customFormat="1">
      <c r="A390" s="6"/>
      <c r="F390" s="12"/>
      <c r="G390" s="6"/>
      <c r="H390" s="6"/>
      <c r="L390" s="6"/>
    </row>
    <row r="391" spans="1:12" s="11" customFormat="1">
      <c r="A391" s="6"/>
      <c r="F391" s="12"/>
      <c r="G391" s="6"/>
      <c r="H391" s="6"/>
      <c r="L391" s="6"/>
    </row>
    <row r="392" spans="1:12" s="11" customFormat="1">
      <c r="A392" s="6"/>
      <c r="F392" s="12"/>
      <c r="G392" s="6"/>
      <c r="H392" s="6"/>
      <c r="L392" s="6"/>
    </row>
    <row r="393" spans="1:12" s="11" customFormat="1">
      <c r="A393" s="6"/>
      <c r="F393" s="12"/>
      <c r="G393" s="6"/>
      <c r="H393" s="6"/>
      <c r="L393" s="6"/>
    </row>
    <row r="394" spans="1:12" s="11" customFormat="1">
      <c r="A394" s="6"/>
      <c r="F394" s="12"/>
      <c r="G394" s="6"/>
      <c r="H394" s="6"/>
      <c r="L394" s="6"/>
    </row>
    <row r="395" spans="1:12" s="11" customFormat="1">
      <c r="A395" s="6"/>
      <c r="F395" s="12"/>
      <c r="G395" s="6"/>
      <c r="H395" s="6"/>
      <c r="L395" s="6"/>
    </row>
    <row r="396" spans="1:12" s="11" customFormat="1">
      <c r="A396" s="6"/>
      <c r="F396" s="12"/>
      <c r="G396" s="6"/>
      <c r="H396" s="6"/>
      <c r="L396" s="6"/>
    </row>
    <row r="397" spans="1:12" s="11" customFormat="1">
      <c r="A397" s="6"/>
      <c r="F397" s="12"/>
      <c r="G397" s="6"/>
      <c r="H397" s="6"/>
      <c r="L397" s="6"/>
    </row>
    <row r="398" spans="1:12" s="11" customFormat="1">
      <c r="A398" s="6"/>
      <c r="F398" s="12"/>
      <c r="G398" s="6"/>
      <c r="H398" s="6"/>
      <c r="L398" s="6"/>
    </row>
    <row r="399" spans="1:12" s="11" customFormat="1">
      <c r="A399" s="6"/>
      <c r="F399" s="12"/>
      <c r="G399" s="6"/>
      <c r="H399" s="6"/>
      <c r="L399" s="6"/>
    </row>
    <row r="400" spans="1:12" s="11" customFormat="1">
      <c r="A400" s="6"/>
      <c r="F400" s="12"/>
      <c r="G400" s="6"/>
      <c r="H400" s="6"/>
      <c r="L400" s="6"/>
    </row>
    <row r="401" spans="1:12" s="11" customFormat="1">
      <c r="A401" s="6"/>
      <c r="F401" s="12"/>
      <c r="G401" s="6"/>
      <c r="H401" s="6"/>
      <c r="L401" s="6"/>
    </row>
    <row r="402" spans="1:12" s="11" customFormat="1">
      <c r="A402" s="6"/>
      <c r="F402" s="12"/>
      <c r="G402" s="6"/>
      <c r="H402" s="6"/>
      <c r="L402" s="6"/>
    </row>
    <row r="403" spans="1:12" s="11" customFormat="1">
      <c r="A403" s="6"/>
      <c r="F403" s="12"/>
      <c r="G403" s="6"/>
      <c r="H403" s="6"/>
      <c r="L403" s="6"/>
    </row>
    <row r="404" spans="1:12" s="11" customFormat="1">
      <c r="A404" s="6"/>
      <c r="F404" s="12"/>
      <c r="G404" s="6"/>
      <c r="H404" s="6"/>
      <c r="L404" s="6"/>
    </row>
    <row r="405" spans="1:12" s="11" customFormat="1">
      <c r="A405" s="6"/>
      <c r="F405" s="12"/>
      <c r="G405" s="6"/>
      <c r="H405" s="6"/>
      <c r="L405" s="6"/>
    </row>
    <row r="406" spans="1:12" s="11" customFormat="1">
      <c r="A406" s="6"/>
      <c r="F406" s="12"/>
      <c r="G406" s="6"/>
      <c r="H406" s="6"/>
      <c r="L406" s="6"/>
    </row>
    <row r="407" spans="1:12" s="11" customFormat="1">
      <c r="A407" s="6"/>
      <c r="F407" s="12"/>
      <c r="G407" s="6"/>
      <c r="H407" s="6"/>
      <c r="L407" s="6"/>
    </row>
    <row r="408" spans="1:12" s="11" customFormat="1">
      <c r="A408" s="6"/>
      <c r="F408" s="12"/>
      <c r="G408" s="6"/>
      <c r="H408" s="6"/>
      <c r="L408" s="6"/>
    </row>
    <row r="409" spans="1:12" s="11" customFormat="1">
      <c r="A409" s="6"/>
      <c r="F409" s="12"/>
      <c r="G409" s="6"/>
      <c r="H409" s="6"/>
      <c r="L409" s="6"/>
    </row>
    <row r="410" spans="1:12" s="11" customFormat="1">
      <c r="A410" s="6"/>
      <c r="F410" s="12"/>
      <c r="G410" s="6"/>
      <c r="H410" s="6"/>
      <c r="L410" s="6"/>
    </row>
    <row r="411" spans="1:12" s="11" customFormat="1">
      <c r="A411" s="6"/>
      <c r="F411" s="12"/>
      <c r="G411" s="6"/>
      <c r="H411" s="6"/>
      <c r="L411" s="6"/>
    </row>
    <row r="412" spans="1:12" s="11" customFormat="1">
      <c r="A412" s="6"/>
      <c r="F412" s="12"/>
      <c r="G412" s="6"/>
      <c r="H412" s="6"/>
      <c r="L412" s="6"/>
    </row>
    <row r="413" spans="1:12" s="11" customFormat="1">
      <c r="A413" s="6"/>
      <c r="F413" s="12"/>
      <c r="G413" s="6"/>
      <c r="H413" s="6"/>
      <c r="L413" s="6"/>
    </row>
    <row r="414" spans="1:12" s="11" customFormat="1">
      <c r="A414" s="6"/>
      <c r="F414" s="12"/>
      <c r="G414" s="6"/>
      <c r="H414" s="6"/>
      <c r="L414" s="6"/>
    </row>
    <row r="415" spans="1:12" s="11" customFormat="1">
      <c r="A415" s="6"/>
      <c r="F415" s="12"/>
      <c r="G415" s="6"/>
      <c r="H415" s="6"/>
      <c r="L415" s="6"/>
    </row>
    <row r="416" spans="1:12" s="11" customFormat="1">
      <c r="A416" s="6"/>
      <c r="F416" s="12"/>
      <c r="G416" s="6"/>
      <c r="H416" s="6"/>
      <c r="L416" s="6"/>
    </row>
    <row r="417" spans="1:12" s="11" customFormat="1">
      <c r="A417" s="6"/>
      <c r="F417" s="12"/>
      <c r="G417" s="6"/>
      <c r="H417" s="6"/>
      <c r="L417" s="6"/>
    </row>
    <row r="418" spans="1:12" s="11" customFormat="1">
      <c r="A418" s="6"/>
      <c r="F418" s="12"/>
      <c r="G418" s="6"/>
      <c r="H418" s="6"/>
      <c r="L418" s="6"/>
    </row>
    <row r="419" spans="1:12" s="11" customFormat="1">
      <c r="A419" s="6"/>
      <c r="F419" s="12"/>
      <c r="G419" s="6"/>
      <c r="H419" s="6"/>
      <c r="L419" s="6"/>
    </row>
    <row r="420" spans="1:12" s="11" customFormat="1">
      <c r="A420" s="6"/>
      <c r="F420" s="12"/>
      <c r="G420" s="6"/>
      <c r="H420" s="6"/>
      <c r="L420" s="6"/>
    </row>
    <row r="421" spans="1:12" s="11" customFormat="1">
      <c r="A421" s="6"/>
      <c r="F421" s="12"/>
      <c r="G421" s="6"/>
      <c r="H421" s="6"/>
      <c r="L421" s="6"/>
    </row>
    <row r="422" spans="1:12" s="11" customFormat="1">
      <c r="A422" s="6"/>
      <c r="F422" s="12"/>
      <c r="G422" s="6"/>
      <c r="H422" s="6"/>
      <c r="L422" s="6"/>
    </row>
    <row r="423" spans="1:12" s="11" customFormat="1">
      <c r="A423" s="6"/>
      <c r="F423" s="12"/>
      <c r="G423" s="6"/>
      <c r="H423" s="6"/>
      <c r="L423" s="6"/>
    </row>
    <row r="424" spans="1:12" s="11" customFormat="1">
      <c r="A424" s="6"/>
      <c r="F424" s="12"/>
      <c r="G424" s="6"/>
      <c r="H424" s="6"/>
      <c r="L424" s="6"/>
    </row>
    <row r="425" spans="1:12" s="11" customFormat="1">
      <c r="A425" s="6"/>
      <c r="F425" s="12"/>
      <c r="G425" s="6"/>
      <c r="H425" s="6"/>
      <c r="L425" s="6"/>
    </row>
    <row r="426" spans="1:12" s="11" customFormat="1">
      <c r="A426" s="6"/>
      <c r="F426" s="12"/>
      <c r="G426" s="6"/>
      <c r="H426" s="6"/>
      <c r="L426" s="6"/>
    </row>
    <row r="427" spans="1:12" s="11" customFormat="1">
      <c r="A427" s="6"/>
      <c r="F427" s="12"/>
      <c r="G427" s="6"/>
      <c r="H427" s="6"/>
      <c r="L427" s="6"/>
    </row>
    <row r="428" spans="1:12" s="11" customFormat="1">
      <c r="A428" s="6"/>
      <c r="F428" s="12"/>
      <c r="G428" s="6"/>
      <c r="H428" s="6"/>
      <c r="L428" s="6"/>
    </row>
    <row r="429" spans="1:12" s="11" customFormat="1">
      <c r="A429" s="6"/>
      <c r="F429" s="12"/>
      <c r="G429" s="6"/>
      <c r="H429" s="6"/>
      <c r="L429" s="6"/>
    </row>
    <row r="430" spans="1:12" s="11" customFormat="1">
      <c r="A430" s="6"/>
      <c r="F430" s="12"/>
      <c r="G430" s="6"/>
      <c r="H430" s="6"/>
      <c r="L430" s="6"/>
    </row>
    <row r="431" spans="1:12" s="11" customFormat="1">
      <c r="A431" s="6"/>
      <c r="F431" s="12"/>
      <c r="G431" s="6"/>
      <c r="H431" s="6"/>
      <c r="L431" s="6"/>
    </row>
    <row r="432" spans="1:12" s="11" customFormat="1">
      <c r="A432" s="6"/>
      <c r="F432" s="12"/>
      <c r="G432" s="6"/>
      <c r="H432" s="6"/>
      <c r="L432" s="6"/>
    </row>
    <row r="433" spans="1:12" s="11" customFormat="1">
      <c r="A433" s="6"/>
      <c r="F433" s="12"/>
      <c r="G433" s="6"/>
      <c r="H433" s="6"/>
      <c r="L433" s="6"/>
    </row>
    <row r="434" spans="1:12" s="11" customFormat="1">
      <c r="A434" s="6"/>
      <c r="F434" s="12"/>
      <c r="G434" s="6"/>
      <c r="H434" s="6"/>
      <c r="L434" s="6"/>
    </row>
    <row r="435" spans="1:12" s="11" customFormat="1">
      <c r="A435" s="6"/>
      <c r="F435" s="12"/>
      <c r="G435" s="6"/>
      <c r="H435" s="6"/>
      <c r="L435" s="6"/>
    </row>
    <row r="436" spans="1:12" s="11" customFormat="1">
      <c r="A436" s="6"/>
      <c r="F436" s="12"/>
      <c r="G436" s="6"/>
      <c r="H436" s="6"/>
      <c r="L436" s="6"/>
    </row>
    <row r="437" spans="1:12" s="11" customFormat="1">
      <c r="A437" s="6"/>
      <c r="F437" s="12"/>
      <c r="G437" s="6"/>
      <c r="H437" s="6"/>
      <c r="L437" s="6"/>
    </row>
    <row r="438" spans="1:12" s="11" customFormat="1">
      <c r="A438" s="6"/>
      <c r="F438" s="12"/>
      <c r="G438" s="6"/>
      <c r="H438" s="6"/>
      <c r="L438" s="6"/>
    </row>
    <row r="439" spans="1:12" s="11" customFormat="1">
      <c r="A439" s="6"/>
      <c r="F439" s="12"/>
      <c r="G439" s="6"/>
      <c r="H439" s="6"/>
      <c r="L439" s="6"/>
    </row>
    <row r="440" spans="1:12" s="11" customFormat="1">
      <c r="A440" s="6"/>
      <c r="F440" s="12"/>
      <c r="G440" s="6"/>
      <c r="H440" s="6"/>
      <c r="L440" s="6"/>
    </row>
    <row r="441" spans="1:12" s="11" customFormat="1">
      <c r="A441" s="6"/>
      <c r="F441" s="12"/>
      <c r="G441" s="6"/>
      <c r="H441" s="6"/>
      <c r="L441" s="6"/>
    </row>
    <row r="442" spans="1:12" s="11" customFormat="1">
      <c r="A442" s="6"/>
      <c r="F442" s="12"/>
      <c r="G442" s="6"/>
      <c r="H442" s="6"/>
      <c r="L442" s="6"/>
    </row>
    <row r="443" spans="1:12" s="11" customFormat="1">
      <c r="A443" s="6"/>
      <c r="F443" s="12"/>
      <c r="G443" s="6"/>
      <c r="H443" s="6"/>
      <c r="L443" s="6"/>
    </row>
    <row r="444" spans="1:12" s="11" customFormat="1">
      <c r="A444" s="6"/>
      <c r="F444" s="12"/>
      <c r="G444" s="6"/>
      <c r="H444" s="6"/>
      <c r="L444" s="6"/>
    </row>
    <row r="445" spans="1:12" s="11" customFormat="1">
      <c r="A445" s="6"/>
      <c r="F445" s="12"/>
      <c r="G445" s="6"/>
      <c r="H445" s="6"/>
      <c r="L445" s="6"/>
    </row>
    <row r="446" spans="1:12" s="11" customFormat="1">
      <c r="A446" s="6"/>
      <c r="F446" s="12"/>
      <c r="G446" s="6"/>
      <c r="H446" s="6"/>
      <c r="L446" s="6"/>
    </row>
    <row r="447" spans="1:12" s="11" customFormat="1">
      <c r="A447" s="6"/>
      <c r="F447" s="12"/>
      <c r="G447" s="6"/>
      <c r="H447" s="6"/>
      <c r="L447" s="6"/>
    </row>
    <row r="448" spans="1:12" s="11" customFormat="1">
      <c r="A448" s="6"/>
      <c r="F448" s="12"/>
      <c r="G448" s="6"/>
      <c r="H448" s="6"/>
      <c r="L448" s="6"/>
    </row>
    <row r="449" spans="1:12" s="11" customFormat="1">
      <c r="A449" s="6"/>
      <c r="F449" s="12"/>
      <c r="G449" s="6"/>
      <c r="H449" s="6"/>
      <c r="L449" s="6"/>
    </row>
    <row r="450" spans="1:12" s="11" customFormat="1">
      <c r="A450" s="6"/>
      <c r="F450" s="12"/>
      <c r="G450" s="6"/>
      <c r="H450" s="6"/>
      <c r="L450" s="6"/>
    </row>
    <row r="451" spans="1:12" s="11" customFormat="1">
      <c r="A451" s="6"/>
      <c r="F451" s="12"/>
      <c r="G451" s="6"/>
      <c r="H451" s="6"/>
      <c r="L451" s="6"/>
    </row>
    <row r="452" spans="1:12" s="11" customFormat="1">
      <c r="A452" s="6"/>
      <c r="F452" s="12"/>
      <c r="G452" s="6"/>
      <c r="H452" s="6"/>
      <c r="L452" s="6"/>
    </row>
    <row r="453" spans="1:12" s="11" customFormat="1">
      <c r="A453" s="6"/>
      <c r="F453" s="12"/>
      <c r="G453" s="6"/>
      <c r="H453" s="6"/>
      <c r="L453" s="6"/>
    </row>
    <row r="454" spans="1:12" s="11" customFormat="1">
      <c r="A454" s="6"/>
      <c r="F454" s="12"/>
      <c r="G454" s="6"/>
      <c r="H454" s="6"/>
      <c r="L454" s="6"/>
    </row>
    <row r="455" spans="1:12" s="11" customFormat="1">
      <c r="A455" s="6"/>
      <c r="F455" s="12"/>
      <c r="G455" s="6"/>
      <c r="H455" s="6"/>
      <c r="L455" s="6"/>
    </row>
    <row r="456" spans="1:12" s="11" customFormat="1">
      <c r="A456" s="6"/>
      <c r="F456" s="12"/>
      <c r="G456" s="6"/>
      <c r="H456" s="6"/>
      <c r="L456" s="6"/>
    </row>
    <row r="457" spans="1:12" s="11" customFormat="1">
      <c r="A457" s="6"/>
      <c r="F457" s="12"/>
      <c r="G457" s="6"/>
      <c r="H457" s="6"/>
      <c r="L457" s="6"/>
    </row>
    <row r="458" spans="1:12" s="11" customFormat="1">
      <c r="A458" s="6"/>
      <c r="F458" s="12"/>
      <c r="G458" s="6"/>
      <c r="H458" s="6"/>
      <c r="L458" s="6"/>
    </row>
    <row r="459" spans="1:12" s="11" customFormat="1">
      <c r="A459" s="6"/>
      <c r="F459" s="12"/>
      <c r="G459" s="6"/>
      <c r="H459" s="6"/>
      <c r="L459" s="6"/>
    </row>
    <row r="460" spans="1:12" s="11" customFormat="1">
      <c r="A460" s="6"/>
      <c r="F460" s="12"/>
      <c r="G460" s="6"/>
      <c r="H460" s="6"/>
      <c r="L460" s="6"/>
    </row>
    <row r="461" spans="1:12" s="11" customFormat="1">
      <c r="A461" s="6"/>
      <c r="F461" s="12"/>
      <c r="G461" s="6"/>
      <c r="H461" s="6"/>
      <c r="L461" s="6"/>
    </row>
    <row r="462" spans="1:12" s="11" customFormat="1">
      <c r="A462" s="6"/>
      <c r="F462" s="12"/>
      <c r="G462" s="6"/>
      <c r="H462" s="6"/>
      <c r="L462" s="6"/>
    </row>
    <row r="463" spans="1:12" s="11" customFormat="1">
      <c r="A463" s="6"/>
      <c r="F463" s="12"/>
      <c r="G463" s="6"/>
      <c r="H463" s="6"/>
      <c r="L463" s="6"/>
    </row>
    <row r="464" spans="1:12" s="11" customFormat="1">
      <c r="A464" s="6"/>
      <c r="F464" s="12"/>
      <c r="G464" s="6"/>
      <c r="H464" s="6"/>
      <c r="L464" s="6"/>
    </row>
    <row r="465" spans="1:12" s="11" customFormat="1">
      <c r="A465" s="6"/>
      <c r="F465" s="12"/>
      <c r="G465" s="6"/>
      <c r="H465" s="6"/>
      <c r="L465" s="6"/>
    </row>
    <row r="466" spans="1:12" s="11" customFormat="1">
      <c r="A466" s="6"/>
      <c r="F466" s="12"/>
      <c r="G466" s="6"/>
      <c r="H466" s="6"/>
      <c r="L466" s="6"/>
    </row>
    <row r="467" spans="1:12" s="11" customFormat="1">
      <c r="A467" s="6"/>
      <c r="F467" s="12"/>
      <c r="G467" s="6"/>
      <c r="H467" s="6"/>
      <c r="L467" s="6"/>
    </row>
    <row r="468" spans="1:12" s="11" customFormat="1">
      <c r="A468" s="6"/>
      <c r="F468" s="12"/>
      <c r="G468" s="6"/>
      <c r="H468" s="6"/>
      <c r="L468" s="6"/>
    </row>
    <row r="469" spans="1:12" s="11" customFormat="1">
      <c r="A469" s="6"/>
      <c r="F469" s="12"/>
      <c r="G469" s="6"/>
      <c r="H469" s="6"/>
      <c r="L469" s="6"/>
    </row>
    <row r="470" spans="1:12" s="11" customFormat="1">
      <c r="A470" s="6"/>
      <c r="F470" s="12"/>
      <c r="G470" s="6"/>
      <c r="H470" s="6"/>
      <c r="L470" s="6"/>
    </row>
    <row r="471" spans="1:12" s="11" customFormat="1">
      <c r="A471" s="6"/>
      <c r="F471" s="12"/>
      <c r="G471" s="6"/>
      <c r="H471" s="6"/>
      <c r="L471" s="6"/>
    </row>
    <row r="472" spans="1:12" s="11" customFormat="1">
      <c r="A472" s="6"/>
      <c r="F472" s="12"/>
      <c r="G472" s="6"/>
      <c r="H472" s="6"/>
      <c r="L472" s="6"/>
    </row>
    <row r="473" spans="1:12" s="11" customFormat="1">
      <c r="A473" s="6"/>
      <c r="F473" s="12"/>
      <c r="G473" s="6"/>
      <c r="H473" s="6"/>
      <c r="L473" s="6"/>
    </row>
    <row r="474" spans="1:12" s="11" customFormat="1">
      <c r="A474" s="6"/>
      <c r="F474" s="12"/>
      <c r="G474" s="6"/>
      <c r="H474" s="6"/>
      <c r="L474" s="6"/>
    </row>
    <row r="475" spans="1:12" s="11" customFormat="1">
      <c r="A475" s="6"/>
      <c r="F475" s="12"/>
      <c r="G475" s="6"/>
      <c r="H475" s="6"/>
      <c r="L475" s="6"/>
    </row>
    <row r="476" spans="1:12" s="11" customFormat="1">
      <c r="A476" s="6"/>
      <c r="F476" s="12"/>
      <c r="G476" s="6"/>
      <c r="H476" s="6"/>
      <c r="L476" s="6"/>
    </row>
    <row r="477" spans="1:12" s="11" customFormat="1">
      <c r="A477" s="6"/>
      <c r="F477" s="12"/>
      <c r="G477" s="6"/>
      <c r="H477" s="6"/>
      <c r="L477" s="6"/>
    </row>
    <row r="478" spans="1:12" s="11" customFormat="1">
      <c r="A478" s="6"/>
      <c r="F478" s="12"/>
      <c r="G478" s="6"/>
      <c r="H478" s="6"/>
      <c r="L478" s="6"/>
    </row>
    <row r="479" spans="1:12" s="11" customFormat="1">
      <c r="A479" s="6"/>
      <c r="F479" s="12"/>
      <c r="G479" s="6"/>
      <c r="H479" s="6"/>
      <c r="L479" s="6"/>
    </row>
    <row r="480" spans="1:12" s="11" customFormat="1">
      <c r="A480" s="6"/>
      <c r="F480" s="12"/>
      <c r="G480" s="6"/>
      <c r="H480" s="6"/>
      <c r="L480" s="6"/>
    </row>
    <row r="481" spans="1:12" s="11" customFormat="1">
      <c r="A481" s="6"/>
      <c r="F481" s="12"/>
      <c r="G481" s="6"/>
      <c r="H481" s="6"/>
      <c r="L481" s="6"/>
    </row>
    <row r="482" spans="1:12" s="11" customFormat="1">
      <c r="A482" s="6"/>
      <c r="F482" s="12"/>
      <c r="G482" s="6"/>
      <c r="H482" s="6"/>
      <c r="L482" s="6"/>
    </row>
    <row r="483" spans="1:12" s="11" customFormat="1">
      <c r="A483" s="6"/>
      <c r="F483" s="12"/>
      <c r="G483" s="6"/>
      <c r="H483" s="6"/>
      <c r="L483" s="6"/>
    </row>
    <row r="484" spans="1:12" s="11" customFormat="1">
      <c r="A484" s="6"/>
      <c r="F484" s="12"/>
      <c r="G484" s="6"/>
      <c r="H484" s="6"/>
      <c r="L484" s="6"/>
    </row>
    <row r="485" spans="1:12" s="11" customFormat="1">
      <c r="A485" s="6"/>
      <c r="F485" s="12"/>
      <c r="G485" s="6"/>
      <c r="H485" s="6"/>
      <c r="L485" s="6"/>
    </row>
    <row r="486" spans="1:12" s="11" customFormat="1">
      <c r="A486" s="6"/>
      <c r="F486" s="12"/>
      <c r="G486" s="6"/>
      <c r="H486" s="6"/>
      <c r="L486" s="6"/>
    </row>
    <row r="487" spans="1:12" s="11" customFormat="1">
      <c r="A487" s="6"/>
      <c r="F487" s="12"/>
      <c r="G487" s="6"/>
      <c r="H487" s="6"/>
      <c r="L487" s="6"/>
    </row>
    <row r="488" spans="1:12" s="11" customFormat="1">
      <c r="A488" s="6"/>
      <c r="F488" s="12"/>
      <c r="G488" s="6"/>
      <c r="H488" s="6"/>
      <c r="L488" s="6"/>
    </row>
    <row r="489" spans="1:12" s="11" customFormat="1">
      <c r="A489" s="6"/>
      <c r="F489" s="12"/>
      <c r="G489" s="6"/>
      <c r="H489" s="6"/>
      <c r="L489" s="6"/>
    </row>
    <row r="490" spans="1:12" s="11" customFormat="1">
      <c r="A490" s="6"/>
      <c r="F490" s="12"/>
      <c r="G490" s="6"/>
      <c r="H490" s="6"/>
      <c r="L490" s="6"/>
    </row>
    <row r="491" spans="1:12" s="11" customFormat="1">
      <c r="A491" s="6"/>
      <c r="F491" s="12"/>
      <c r="G491" s="6"/>
      <c r="H491" s="6"/>
      <c r="L491" s="6"/>
    </row>
    <row r="492" spans="1:12" s="11" customFormat="1">
      <c r="A492" s="6"/>
      <c r="F492" s="12"/>
      <c r="G492" s="6"/>
      <c r="H492" s="6"/>
      <c r="L492" s="6"/>
    </row>
    <row r="493" spans="1:12" s="11" customFormat="1">
      <c r="A493" s="6"/>
      <c r="F493" s="12"/>
      <c r="G493" s="6"/>
      <c r="H493" s="6"/>
      <c r="L493" s="6"/>
    </row>
    <row r="494" spans="1:12" s="11" customFormat="1">
      <c r="A494" s="6"/>
      <c r="F494" s="12"/>
      <c r="G494" s="6"/>
      <c r="H494" s="6"/>
      <c r="L494" s="6"/>
    </row>
    <row r="495" spans="1:12" s="11" customFormat="1">
      <c r="A495" s="6"/>
      <c r="F495" s="12"/>
      <c r="G495" s="6"/>
      <c r="H495" s="6"/>
      <c r="L495" s="6"/>
    </row>
    <row r="496" spans="1:12" s="11" customFormat="1">
      <c r="A496" s="6"/>
      <c r="F496" s="12"/>
      <c r="G496" s="6"/>
      <c r="H496" s="6"/>
      <c r="L496" s="6"/>
    </row>
    <row r="497" spans="1:12" s="11" customFormat="1">
      <c r="A497" s="6"/>
      <c r="F497" s="12"/>
      <c r="G497" s="6"/>
      <c r="H497" s="6"/>
      <c r="L497" s="6"/>
    </row>
    <row r="498" spans="1:12" s="11" customFormat="1">
      <c r="A498" s="6"/>
      <c r="F498" s="12"/>
      <c r="G498" s="6"/>
      <c r="H498" s="6"/>
      <c r="L498" s="6"/>
    </row>
    <row r="499" spans="1:12" s="11" customFormat="1">
      <c r="A499" s="6"/>
      <c r="F499" s="12"/>
      <c r="G499" s="6"/>
      <c r="H499" s="6"/>
      <c r="L499" s="6"/>
    </row>
    <row r="500" spans="1:12" s="11" customFormat="1">
      <c r="A500" s="6"/>
      <c r="F500" s="12"/>
      <c r="G500" s="6"/>
      <c r="H500" s="6"/>
      <c r="L500" s="6"/>
    </row>
    <row r="501" spans="1:12" s="11" customFormat="1">
      <c r="A501" s="6"/>
      <c r="F501" s="12"/>
      <c r="G501" s="6"/>
      <c r="H501" s="6"/>
      <c r="L501" s="6"/>
    </row>
    <row r="502" spans="1:12" s="11" customFormat="1">
      <c r="A502" s="6"/>
      <c r="F502" s="12"/>
      <c r="G502" s="6"/>
      <c r="H502" s="6"/>
      <c r="L502" s="6"/>
    </row>
    <row r="503" spans="1:12" s="11" customFormat="1">
      <c r="A503" s="6"/>
      <c r="F503" s="12"/>
      <c r="G503" s="6"/>
      <c r="H503" s="6"/>
      <c r="L503" s="6"/>
    </row>
    <row r="504" spans="1:12" s="11" customFormat="1">
      <c r="A504" s="6"/>
      <c r="F504" s="12"/>
      <c r="G504" s="6"/>
      <c r="H504" s="6"/>
      <c r="L504" s="6"/>
    </row>
    <row r="505" spans="1:12" s="11" customFormat="1">
      <c r="A505" s="6"/>
      <c r="F505" s="12"/>
      <c r="G505" s="6"/>
      <c r="H505" s="6"/>
      <c r="L505" s="6"/>
    </row>
    <row r="506" spans="1:12" s="11" customFormat="1">
      <c r="A506" s="6"/>
      <c r="F506" s="12"/>
      <c r="G506" s="6"/>
      <c r="H506" s="6"/>
      <c r="L506" s="6"/>
    </row>
    <row r="507" spans="1:12" s="11" customFormat="1">
      <c r="A507" s="6"/>
      <c r="F507" s="12"/>
      <c r="G507" s="6"/>
      <c r="H507" s="6"/>
      <c r="L507" s="6"/>
    </row>
    <row r="508" spans="1:12" s="11" customFormat="1">
      <c r="A508" s="6"/>
      <c r="F508" s="12"/>
      <c r="G508" s="6"/>
      <c r="H508" s="6"/>
      <c r="L508" s="6"/>
    </row>
    <row r="509" spans="1:12" s="11" customFormat="1">
      <c r="A509" s="6"/>
      <c r="F509" s="12"/>
      <c r="G509" s="6"/>
      <c r="H509" s="6"/>
      <c r="L509" s="6"/>
    </row>
    <row r="510" spans="1:12" s="11" customFormat="1">
      <c r="A510" s="6"/>
      <c r="F510" s="12"/>
      <c r="G510" s="6"/>
      <c r="H510" s="6"/>
      <c r="L510" s="6"/>
    </row>
    <row r="511" spans="1:12" s="11" customFormat="1">
      <c r="A511" s="6"/>
      <c r="F511" s="12"/>
      <c r="G511" s="6"/>
      <c r="H511" s="6"/>
      <c r="L511" s="6"/>
    </row>
    <row r="512" spans="1:12" s="11" customFormat="1">
      <c r="A512" s="6"/>
      <c r="F512" s="12"/>
      <c r="G512" s="6"/>
      <c r="H512" s="6"/>
      <c r="L512" s="6"/>
    </row>
    <row r="513" spans="1:12" s="11" customFormat="1">
      <c r="A513" s="6"/>
      <c r="F513" s="12"/>
      <c r="G513" s="6"/>
      <c r="H513" s="6"/>
      <c r="L513" s="6"/>
    </row>
    <row r="514" spans="1:12" s="11" customFormat="1">
      <c r="A514" s="6"/>
      <c r="F514" s="12"/>
      <c r="G514" s="6"/>
      <c r="H514" s="6"/>
      <c r="L514" s="6"/>
    </row>
    <row r="515" spans="1:12" s="11" customFormat="1">
      <c r="A515" s="6"/>
      <c r="F515" s="12"/>
      <c r="G515" s="6"/>
      <c r="H515" s="6"/>
      <c r="L515" s="6"/>
    </row>
    <row r="516" spans="1:12" s="11" customFormat="1">
      <c r="A516" s="6"/>
      <c r="F516" s="12"/>
      <c r="G516" s="6"/>
      <c r="H516" s="6"/>
      <c r="L516" s="6"/>
    </row>
    <row r="517" spans="1:12" s="11" customFormat="1">
      <c r="A517" s="6"/>
      <c r="F517" s="12"/>
      <c r="G517" s="6"/>
      <c r="H517" s="6"/>
      <c r="L517" s="6"/>
    </row>
    <row r="518" spans="1:12" s="11" customFormat="1">
      <c r="A518" s="6"/>
      <c r="F518" s="12"/>
      <c r="G518" s="6"/>
      <c r="H518" s="6"/>
      <c r="L518" s="6"/>
    </row>
    <row r="519" spans="1:12" s="11" customFormat="1">
      <c r="A519" s="6"/>
      <c r="F519" s="12"/>
      <c r="G519" s="6"/>
      <c r="H519" s="6"/>
      <c r="L519" s="6"/>
    </row>
    <row r="520" spans="1:12" s="11" customFormat="1">
      <c r="A520" s="6"/>
      <c r="F520" s="12"/>
      <c r="G520" s="6"/>
      <c r="H520" s="6"/>
      <c r="L520" s="6"/>
    </row>
    <row r="521" spans="1:12" s="11" customFormat="1">
      <c r="A521" s="6"/>
      <c r="F521" s="12"/>
      <c r="G521" s="6"/>
      <c r="H521" s="6"/>
      <c r="L521" s="6"/>
    </row>
    <row r="522" spans="1:12" s="11" customFormat="1">
      <c r="A522" s="6"/>
      <c r="F522" s="12"/>
      <c r="G522" s="6"/>
      <c r="H522" s="6"/>
      <c r="L522" s="6"/>
    </row>
    <row r="523" spans="1:12" s="11" customFormat="1">
      <c r="A523" s="6"/>
      <c r="F523" s="12"/>
      <c r="G523" s="6"/>
      <c r="H523" s="6"/>
      <c r="L523" s="6"/>
    </row>
    <row r="524" spans="1:12" s="11" customFormat="1">
      <c r="A524" s="6"/>
      <c r="F524" s="12"/>
      <c r="G524" s="6"/>
      <c r="H524" s="6"/>
      <c r="L524" s="6"/>
    </row>
    <row r="525" spans="1:12" s="11" customFormat="1">
      <c r="A525" s="6"/>
      <c r="F525" s="12"/>
      <c r="G525" s="6"/>
      <c r="H525" s="6"/>
      <c r="L525" s="6"/>
    </row>
    <row r="526" spans="1:12" s="11" customFormat="1">
      <c r="A526" s="6"/>
      <c r="F526" s="12"/>
      <c r="G526" s="6"/>
      <c r="H526" s="6"/>
      <c r="L526" s="6"/>
    </row>
    <row r="527" spans="1:12" s="11" customFormat="1">
      <c r="A527" s="6"/>
      <c r="F527" s="12"/>
      <c r="G527" s="6"/>
      <c r="H527" s="6"/>
      <c r="L527" s="6"/>
    </row>
    <row r="528" spans="1:12" s="11" customFormat="1">
      <c r="A528" s="6"/>
      <c r="F528" s="12"/>
      <c r="G528" s="6"/>
      <c r="H528" s="6"/>
      <c r="L528" s="6"/>
    </row>
    <row r="529" spans="1:12" s="11" customFormat="1">
      <c r="A529" s="6"/>
      <c r="F529" s="12"/>
      <c r="G529" s="6"/>
      <c r="H529" s="6"/>
      <c r="L529" s="6"/>
    </row>
    <row r="530" spans="1:12" s="11" customFormat="1">
      <c r="A530" s="6"/>
      <c r="F530" s="12"/>
      <c r="G530" s="6"/>
      <c r="H530" s="6"/>
      <c r="L530" s="6"/>
    </row>
    <row r="531" spans="1:12" s="11" customFormat="1">
      <c r="A531" s="6"/>
      <c r="F531" s="12"/>
      <c r="G531" s="6"/>
      <c r="H531" s="6"/>
      <c r="L531" s="6"/>
    </row>
    <row r="532" spans="1:12" s="11" customFormat="1">
      <c r="A532" s="6"/>
      <c r="F532" s="12"/>
      <c r="G532" s="6"/>
      <c r="H532" s="6"/>
      <c r="L532" s="6"/>
    </row>
    <row r="533" spans="1:12" s="11" customFormat="1">
      <c r="A533" s="6"/>
      <c r="F533" s="12"/>
      <c r="G533" s="6"/>
      <c r="H533" s="6"/>
      <c r="L533" s="6"/>
    </row>
    <row r="534" spans="1:12" s="11" customFormat="1">
      <c r="A534" s="6"/>
      <c r="F534" s="12"/>
      <c r="G534" s="6"/>
      <c r="H534" s="6"/>
      <c r="L534" s="6"/>
    </row>
    <row r="535" spans="1:12" s="11" customFormat="1">
      <c r="A535" s="6"/>
      <c r="F535" s="12"/>
      <c r="G535" s="6"/>
      <c r="H535" s="6"/>
      <c r="L535" s="6"/>
    </row>
    <row r="536" spans="1:12" s="11" customFormat="1">
      <c r="A536" s="6"/>
      <c r="F536" s="12"/>
      <c r="G536" s="6"/>
      <c r="H536" s="6"/>
      <c r="L536" s="6"/>
    </row>
    <row r="537" spans="1:12" s="11" customFormat="1">
      <c r="A537" s="6"/>
      <c r="F537" s="12"/>
      <c r="G537" s="6"/>
      <c r="H537" s="6"/>
      <c r="L537" s="6"/>
    </row>
    <row r="538" spans="1:12" s="11" customFormat="1">
      <c r="A538" s="6"/>
      <c r="F538" s="12"/>
      <c r="G538" s="6"/>
      <c r="H538" s="6"/>
      <c r="L538" s="6"/>
    </row>
    <row r="539" spans="1:12" s="11" customFormat="1">
      <c r="A539" s="6"/>
      <c r="F539" s="12"/>
      <c r="G539" s="6"/>
      <c r="H539" s="6"/>
      <c r="L539" s="6"/>
    </row>
    <row r="540" spans="1:12" s="11" customFormat="1">
      <c r="A540" s="6"/>
      <c r="F540" s="12"/>
      <c r="G540" s="6"/>
      <c r="H540" s="6"/>
      <c r="L540" s="6"/>
    </row>
    <row r="541" spans="1:12" s="11" customFormat="1">
      <c r="A541" s="6"/>
      <c r="F541" s="12"/>
      <c r="G541" s="6"/>
      <c r="H541" s="6"/>
      <c r="L541" s="6"/>
    </row>
    <row r="542" spans="1:12" s="11" customFormat="1">
      <c r="A542" s="6"/>
      <c r="F542" s="12"/>
      <c r="G542" s="6"/>
      <c r="H542" s="6"/>
      <c r="L542" s="6"/>
    </row>
    <row r="543" spans="1:12" s="11" customFormat="1">
      <c r="A543" s="6"/>
      <c r="F543" s="12"/>
      <c r="G543" s="6"/>
      <c r="H543" s="6"/>
      <c r="L543" s="6"/>
    </row>
    <row r="544" spans="1:12" s="11" customFormat="1">
      <c r="A544" s="6"/>
      <c r="F544" s="12"/>
      <c r="G544" s="6"/>
      <c r="H544" s="6"/>
      <c r="L544" s="6"/>
    </row>
    <row r="545" spans="1:12" s="11" customFormat="1">
      <c r="A545" s="6"/>
      <c r="F545" s="12"/>
      <c r="G545" s="6"/>
      <c r="H545" s="6"/>
      <c r="L545" s="6"/>
    </row>
    <row r="546" spans="1:12" s="11" customFormat="1">
      <c r="A546" s="6"/>
      <c r="F546" s="12"/>
      <c r="G546" s="6"/>
      <c r="H546" s="6"/>
      <c r="L546" s="6"/>
    </row>
    <row r="547" spans="1:12" s="11" customFormat="1">
      <c r="A547" s="6"/>
      <c r="F547" s="12"/>
      <c r="G547" s="6"/>
      <c r="H547" s="6"/>
      <c r="L547" s="6"/>
    </row>
    <row r="548" spans="1:12" s="11" customFormat="1">
      <c r="A548" s="6"/>
      <c r="F548" s="12"/>
      <c r="G548" s="6"/>
      <c r="H548" s="6"/>
      <c r="L548" s="6"/>
    </row>
    <row r="549" spans="1:12" s="11" customFormat="1">
      <c r="A549" s="6"/>
      <c r="F549" s="12"/>
      <c r="G549" s="6"/>
      <c r="H549" s="6"/>
      <c r="L549" s="6"/>
    </row>
    <row r="550" spans="1:12" s="11" customFormat="1">
      <c r="A550" s="6"/>
      <c r="F550" s="12"/>
      <c r="G550" s="6"/>
      <c r="H550" s="6"/>
      <c r="L550" s="6"/>
    </row>
    <row r="551" spans="1:12" s="11" customFormat="1">
      <c r="A551" s="6"/>
      <c r="F551" s="12"/>
      <c r="G551" s="6"/>
      <c r="H551" s="6"/>
      <c r="L551" s="6"/>
    </row>
    <row r="552" spans="1:12" s="11" customFormat="1">
      <c r="A552" s="6"/>
      <c r="F552" s="12"/>
      <c r="G552" s="6"/>
      <c r="H552" s="6"/>
      <c r="L552" s="6"/>
    </row>
    <row r="553" spans="1:12" s="11" customFormat="1">
      <c r="A553" s="6"/>
      <c r="F553" s="12"/>
      <c r="G553" s="6"/>
      <c r="H553" s="6"/>
      <c r="L553" s="6"/>
    </row>
    <row r="554" spans="1:12" s="11" customFormat="1">
      <c r="A554" s="6"/>
      <c r="F554" s="12"/>
      <c r="G554" s="6"/>
      <c r="H554" s="6"/>
      <c r="L554" s="6"/>
    </row>
    <row r="555" spans="1:12" s="11" customFormat="1">
      <c r="A555" s="6"/>
      <c r="F555" s="12"/>
      <c r="G555" s="6"/>
      <c r="H555" s="6"/>
      <c r="L555" s="6"/>
    </row>
    <row r="556" spans="1:12" s="11" customFormat="1">
      <c r="A556" s="6"/>
      <c r="F556" s="12"/>
      <c r="G556" s="6"/>
      <c r="H556" s="6"/>
      <c r="L556" s="6"/>
    </row>
    <row r="557" spans="1:12" s="11" customFormat="1">
      <c r="A557" s="6"/>
      <c r="F557" s="12"/>
      <c r="G557" s="6"/>
      <c r="H557" s="6"/>
      <c r="L557" s="6"/>
    </row>
    <row r="558" spans="1:12" s="11" customFormat="1">
      <c r="A558" s="6"/>
      <c r="F558" s="12"/>
      <c r="G558" s="6"/>
      <c r="H558" s="6"/>
      <c r="L558" s="6"/>
    </row>
    <row r="559" spans="1:12" s="11" customFormat="1">
      <c r="A559" s="6"/>
      <c r="F559" s="12"/>
      <c r="G559" s="6"/>
      <c r="H559" s="6"/>
      <c r="L559" s="6"/>
    </row>
    <row r="560" spans="1:12" s="11" customFormat="1">
      <c r="A560" s="6"/>
      <c r="F560" s="12"/>
      <c r="G560" s="6"/>
      <c r="H560" s="6"/>
      <c r="L560" s="6"/>
    </row>
    <row r="561" spans="1:12" s="11" customFormat="1">
      <c r="A561" s="6"/>
      <c r="F561" s="12"/>
      <c r="G561" s="6"/>
      <c r="H561" s="6"/>
      <c r="L561" s="6"/>
    </row>
    <row r="562" spans="1:12" s="11" customFormat="1">
      <c r="A562" s="6"/>
      <c r="F562" s="12"/>
      <c r="G562" s="6"/>
      <c r="H562" s="6"/>
      <c r="L562" s="6"/>
    </row>
    <row r="563" spans="1:12" s="11" customFormat="1">
      <c r="A563" s="6"/>
      <c r="F563" s="12"/>
      <c r="G563" s="6"/>
      <c r="H563" s="6"/>
      <c r="L563" s="6"/>
    </row>
    <row r="564" spans="1:12" s="11" customFormat="1">
      <c r="A564" s="6"/>
      <c r="F564" s="12"/>
      <c r="G564" s="6"/>
      <c r="H564" s="6"/>
      <c r="L564" s="6"/>
    </row>
    <row r="565" spans="1:12" s="11" customFormat="1">
      <c r="A565" s="6"/>
      <c r="F565" s="12"/>
      <c r="G565" s="6"/>
      <c r="H565" s="6"/>
      <c r="L565" s="6"/>
    </row>
    <row r="566" spans="1:12" s="11" customFormat="1">
      <c r="A566" s="6"/>
      <c r="F566" s="12"/>
      <c r="G566" s="6"/>
      <c r="H566" s="6"/>
      <c r="L566" s="6"/>
    </row>
    <row r="567" spans="1:12" s="11" customFormat="1">
      <c r="A567" s="6"/>
      <c r="F567" s="12"/>
      <c r="G567" s="6"/>
      <c r="H567" s="6"/>
      <c r="L567" s="6"/>
    </row>
    <row r="568" spans="1:12" s="11" customFormat="1">
      <c r="A568" s="6"/>
      <c r="F568" s="12"/>
      <c r="G568" s="6"/>
      <c r="H568" s="6"/>
      <c r="L568" s="6"/>
    </row>
    <row r="569" spans="1:12" s="11" customFormat="1">
      <c r="A569" s="6"/>
      <c r="F569" s="12"/>
      <c r="G569" s="6"/>
      <c r="H569" s="6"/>
      <c r="L569" s="6"/>
    </row>
    <row r="570" spans="1:12" s="11" customFormat="1">
      <c r="A570" s="6"/>
      <c r="F570" s="12"/>
      <c r="G570" s="6"/>
      <c r="H570" s="6"/>
      <c r="L570" s="6"/>
    </row>
    <row r="571" spans="1:12" s="11" customFormat="1">
      <c r="A571" s="6"/>
      <c r="F571" s="12"/>
      <c r="G571" s="6"/>
      <c r="H571" s="6"/>
      <c r="L571" s="6"/>
    </row>
    <row r="572" spans="1:12" s="11" customFormat="1">
      <c r="A572" s="6"/>
      <c r="F572" s="12"/>
      <c r="G572" s="6"/>
      <c r="H572" s="6"/>
      <c r="L572" s="6"/>
    </row>
    <row r="573" spans="1:12" s="11" customFormat="1">
      <c r="A573" s="6"/>
      <c r="F573" s="12"/>
      <c r="G573" s="6"/>
      <c r="H573" s="6"/>
      <c r="L573" s="6"/>
    </row>
    <row r="574" spans="1:12" s="11" customFormat="1">
      <c r="A574" s="6"/>
      <c r="F574" s="12"/>
      <c r="G574" s="6"/>
      <c r="H574" s="6"/>
      <c r="L574" s="6"/>
    </row>
    <row r="575" spans="1:12" s="11" customFormat="1">
      <c r="A575" s="6"/>
      <c r="F575" s="12"/>
      <c r="G575" s="6"/>
      <c r="H575" s="6"/>
      <c r="L575" s="6"/>
    </row>
    <row r="576" spans="1:12" s="11" customFormat="1">
      <c r="A576" s="6"/>
      <c r="F576" s="12"/>
      <c r="G576" s="6"/>
      <c r="H576" s="6"/>
      <c r="L576" s="6"/>
    </row>
    <row r="577" spans="1:12" s="11" customFormat="1">
      <c r="A577" s="6"/>
      <c r="F577" s="12"/>
      <c r="G577" s="6"/>
      <c r="H577" s="6"/>
      <c r="L577" s="6"/>
    </row>
    <row r="578" spans="1:12" s="11" customFormat="1">
      <c r="A578" s="6"/>
      <c r="F578" s="12"/>
      <c r="G578" s="6"/>
      <c r="H578" s="6"/>
      <c r="L578" s="6"/>
    </row>
    <row r="579" spans="1:12" s="11" customFormat="1">
      <c r="A579" s="6"/>
      <c r="F579" s="12"/>
      <c r="G579" s="6"/>
      <c r="H579" s="6"/>
      <c r="L579" s="6"/>
    </row>
    <row r="580" spans="1:12" s="11" customFormat="1">
      <c r="A580" s="6"/>
      <c r="F580" s="12"/>
      <c r="G580" s="6"/>
      <c r="H580" s="6"/>
      <c r="L580" s="6"/>
    </row>
    <row r="581" spans="1:12" s="11" customFormat="1">
      <c r="A581" s="6"/>
      <c r="F581" s="12"/>
      <c r="G581" s="6"/>
      <c r="H581" s="6"/>
      <c r="L581" s="6"/>
    </row>
    <row r="582" spans="1:12" s="11" customFormat="1">
      <c r="A582" s="6"/>
      <c r="F582" s="12"/>
      <c r="G582" s="6"/>
      <c r="H582" s="6"/>
      <c r="L582" s="6"/>
    </row>
    <row r="583" spans="1:12" s="11" customFormat="1">
      <c r="A583" s="6"/>
      <c r="F583" s="12"/>
      <c r="G583" s="6"/>
      <c r="H583" s="6"/>
      <c r="L583" s="6"/>
    </row>
    <row r="584" spans="1:12" s="11" customFormat="1">
      <c r="A584" s="6"/>
      <c r="F584" s="12"/>
      <c r="G584" s="6"/>
      <c r="H584" s="6"/>
      <c r="L584" s="6"/>
    </row>
    <row r="585" spans="1:12" s="11" customFormat="1">
      <c r="A585" s="6"/>
      <c r="F585" s="12"/>
      <c r="G585" s="6"/>
      <c r="H585" s="6"/>
      <c r="L585" s="6"/>
    </row>
    <row r="586" spans="1:12" s="11" customFormat="1">
      <c r="A586" s="6"/>
      <c r="F586" s="12"/>
      <c r="G586" s="6"/>
      <c r="H586" s="6"/>
      <c r="L586" s="6"/>
    </row>
    <row r="587" spans="1:12" s="11" customFormat="1">
      <c r="A587" s="6"/>
      <c r="F587" s="12"/>
      <c r="G587" s="6"/>
      <c r="H587" s="6"/>
      <c r="L587" s="6"/>
    </row>
    <row r="588" spans="1:12" s="11" customFormat="1">
      <c r="A588" s="6"/>
      <c r="F588" s="12"/>
      <c r="G588" s="6"/>
      <c r="H588" s="6"/>
      <c r="L588" s="6"/>
    </row>
    <row r="589" spans="1:12" s="11" customFormat="1">
      <c r="A589" s="6"/>
      <c r="F589" s="12"/>
      <c r="G589" s="6"/>
      <c r="H589" s="6"/>
      <c r="L589" s="6"/>
    </row>
    <row r="590" spans="1:12" s="11" customFormat="1">
      <c r="A590" s="6"/>
      <c r="F590" s="12"/>
      <c r="G590" s="6"/>
      <c r="H590" s="6"/>
      <c r="L590" s="6"/>
    </row>
    <row r="591" spans="1:12" s="11" customFormat="1">
      <c r="A591" s="6"/>
      <c r="F591" s="12"/>
      <c r="G591" s="6"/>
      <c r="H591" s="6"/>
      <c r="L591" s="6"/>
    </row>
    <row r="592" spans="1:12" s="11" customFormat="1">
      <c r="A592" s="6"/>
      <c r="F592" s="12"/>
      <c r="G592" s="6"/>
      <c r="H592" s="6"/>
      <c r="L592" s="6"/>
    </row>
    <row r="593" spans="1:12" s="11" customFormat="1">
      <c r="A593" s="6"/>
      <c r="F593" s="12"/>
      <c r="G593" s="6"/>
      <c r="H593" s="6"/>
      <c r="L593" s="6"/>
    </row>
    <row r="594" spans="1:12" s="11" customFormat="1">
      <c r="A594" s="6"/>
      <c r="F594" s="12"/>
      <c r="G594" s="6"/>
      <c r="H594" s="6"/>
      <c r="L594" s="6"/>
    </row>
    <row r="595" spans="1:12" s="11" customFormat="1">
      <c r="A595" s="6"/>
      <c r="F595" s="12"/>
      <c r="G595" s="6"/>
      <c r="H595" s="6"/>
      <c r="L595" s="6"/>
    </row>
    <row r="596" spans="1:12" s="11" customFormat="1">
      <c r="A596" s="6"/>
      <c r="F596" s="12"/>
      <c r="G596" s="6"/>
      <c r="H596" s="6"/>
      <c r="L596" s="6"/>
    </row>
    <row r="597" spans="1:12" s="11" customFormat="1">
      <c r="A597" s="6"/>
      <c r="F597" s="12"/>
      <c r="G597" s="6"/>
      <c r="H597" s="6"/>
      <c r="L597" s="6"/>
    </row>
    <row r="598" spans="1:12" s="11" customFormat="1">
      <c r="A598" s="6"/>
      <c r="F598" s="12"/>
      <c r="G598" s="6"/>
      <c r="H598" s="6"/>
      <c r="L598" s="6"/>
    </row>
    <row r="599" spans="1:12" s="11" customFormat="1">
      <c r="A599" s="6"/>
      <c r="F599" s="12"/>
      <c r="G599" s="6"/>
      <c r="H599" s="6"/>
      <c r="L599" s="6"/>
    </row>
    <row r="600" spans="1:12" s="11" customFormat="1">
      <c r="A600" s="6"/>
      <c r="F600" s="12"/>
      <c r="G600" s="6"/>
      <c r="H600" s="6"/>
      <c r="L600" s="6"/>
    </row>
    <row r="601" spans="1:12" s="11" customFormat="1">
      <c r="A601" s="6"/>
      <c r="F601" s="12"/>
      <c r="G601" s="6"/>
      <c r="H601" s="6"/>
      <c r="L601" s="6"/>
    </row>
    <row r="602" spans="1:12" s="11" customFormat="1">
      <c r="A602" s="6"/>
      <c r="F602" s="12"/>
      <c r="G602" s="6"/>
      <c r="H602" s="6"/>
      <c r="L602" s="6"/>
    </row>
    <row r="603" spans="1:12" s="11" customFormat="1">
      <c r="A603" s="6"/>
      <c r="F603" s="12"/>
      <c r="G603" s="6"/>
      <c r="H603" s="6"/>
      <c r="L603" s="6"/>
    </row>
    <row r="604" spans="1:12" s="11" customFormat="1">
      <c r="A604" s="6"/>
      <c r="F604" s="12"/>
      <c r="G604" s="6"/>
      <c r="H604" s="6"/>
      <c r="L604" s="6"/>
    </row>
    <row r="605" spans="1:12" s="11" customFormat="1">
      <c r="A605" s="6"/>
      <c r="F605" s="12"/>
      <c r="G605" s="6"/>
      <c r="H605" s="6"/>
      <c r="L605" s="6"/>
    </row>
    <row r="606" spans="1:12" s="11" customFormat="1">
      <c r="A606" s="6"/>
      <c r="F606" s="12"/>
      <c r="G606" s="6"/>
      <c r="H606" s="6"/>
      <c r="L606" s="6"/>
    </row>
    <row r="607" spans="1:12" s="11" customFormat="1">
      <c r="A607" s="6"/>
      <c r="F607" s="12"/>
      <c r="G607" s="6"/>
      <c r="H607" s="6"/>
      <c r="L607" s="6"/>
    </row>
    <row r="608" spans="1:12" s="11" customFormat="1">
      <c r="A608" s="6"/>
      <c r="F608" s="12"/>
      <c r="G608" s="6"/>
      <c r="H608" s="6"/>
      <c r="L608" s="6"/>
    </row>
    <row r="609" spans="1:12" s="11" customFormat="1">
      <c r="A609" s="6"/>
      <c r="F609" s="12"/>
      <c r="G609" s="6"/>
      <c r="H609" s="6"/>
      <c r="L609" s="6"/>
    </row>
    <row r="610" spans="1:12" s="11" customFormat="1">
      <c r="A610" s="6"/>
      <c r="F610" s="12"/>
      <c r="G610" s="6"/>
      <c r="H610" s="6"/>
      <c r="L610" s="6"/>
    </row>
    <row r="611" spans="1:12" s="11" customFormat="1">
      <c r="A611" s="6"/>
      <c r="F611" s="12"/>
      <c r="G611" s="6"/>
      <c r="H611" s="6"/>
      <c r="L611" s="6"/>
    </row>
    <row r="612" spans="1:12" s="11" customFormat="1">
      <c r="A612" s="6"/>
      <c r="F612" s="12"/>
      <c r="G612" s="6"/>
      <c r="H612" s="6"/>
      <c r="L612" s="6"/>
    </row>
    <row r="613" spans="1:12" s="11" customFormat="1">
      <c r="A613" s="6"/>
      <c r="F613" s="12"/>
      <c r="G613" s="6"/>
      <c r="H613" s="6"/>
      <c r="L613" s="6"/>
    </row>
    <row r="614" spans="1:12" s="11" customFormat="1">
      <c r="A614" s="6"/>
      <c r="F614" s="12"/>
      <c r="G614" s="6"/>
      <c r="H614" s="6"/>
      <c r="L614" s="6"/>
    </row>
    <row r="615" spans="1:12" s="11" customFormat="1">
      <c r="A615" s="6"/>
      <c r="F615" s="12"/>
      <c r="G615" s="6"/>
      <c r="H615" s="6"/>
      <c r="L615" s="6"/>
    </row>
    <row r="616" spans="1:12" s="11" customFormat="1">
      <c r="A616" s="6"/>
      <c r="F616" s="12"/>
      <c r="G616" s="6"/>
      <c r="H616" s="6"/>
      <c r="L616" s="6"/>
    </row>
    <row r="617" spans="1:12" s="11" customFormat="1">
      <c r="A617" s="6"/>
      <c r="F617" s="12"/>
      <c r="G617" s="6"/>
      <c r="H617" s="6"/>
      <c r="L617" s="6"/>
    </row>
    <row r="618" spans="1:12" s="11" customFormat="1">
      <c r="A618" s="6"/>
      <c r="F618" s="12"/>
      <c r="G618" s="6"/>
      <c r="H618" s="6"/>
      <c r="L618" s="6"/>
    </row>
    <row r="619" spans="1:12" s="11" customFormat="1">
      <c r="A619" s="6"/>
      <c r="F619" s="12"/>
      <c r="G619" s="6"/>
      <c r="H619" s="6"/>
      <c r="L619" s="6"/>
    </row>
    <row r="620" spans="1:12" s="11" customFormat="1">
      <c r="A620" s="6"/>
      <c r="F620" s="12"/>
      <c r="G620" s="6"/>
      <c r="H620" s="6"/>
      <c r="L620" s="6"/>
    </row>
    <row r="621" spans="1:12" s="11" customFormat="1">
      <c r="A621" s="6"/>
      <c r="F621" s="12"/>
      <c r="G621" s="6"/>
      <c r="H621" s="6"/>
      <c r="L621" s="6"/>
    </row>
    <row r="622" spans="1:12" s="11" customFormat="1">
      <c r="A622" s="6"/>
      <c r="F622" s="12"/>
      <c r="G622" s="6"/>
      <c r="H622" s="6"/>
      <c r="L622" s="6"/>
    </row>
    <row r="623" spans="1:12" s="11" customFormat="1">
      <c r="A623" s="6"/>
      <c r="F623" s="12"/>
      <c r="G623" s="6"/>
      <c r="H623" s="6"/>
      <c r="L623" s="6"/>
    </row>
    <row r="624" spans="1:12" s="11" customFormat="1">
      <c r="A624" s="6"/>
      <c r="F624" s="12"/>
      <c r="G624" s="6"/>
      <c r="H624" s="6"/>
      <c r="L624" s="6"/>
    </row>
    <row r="625" spans="1:12" s="11" customFormat="1">
      <c r="A625" s="6"/>
      <c r="F625" s="12"/>
      <c r="G625" s="6"/>
      <c r="H625" s="6"/>
      <c r="L625" s="6"/>
    </row>
    <row r="626" spans="1:12" s="11" customFormat="1">
      <c r="A626" s="6"/>
      <c r="F626" s="12"/>
      <c r="G626" s="6"/>
      <c r="H626" s="6"/>
      <c r="L626" s="6"/>
    </row>
    <row r="627" spans="1:12" s="11" customFormat="1">
      <c r="A627" s="6"/>
      <c r="F627" s="12"/>
      <c r="G627" s="6"/>
      <c r="H627" s="6"/>
      <c r="L627" s="6"/>
    </row>
    <row r="628" spans="1:12" s="11" customFormat="1">
      <c r="A628" s="6"/>
      <c r="F628" s="12"/>
      <c r="G628" s="6"/>
      <c r="H628" s="6"/>
      <c r="L628" s="6"/>
    </row>
    <row r="629" spans="1:12" s="11" customFormat="1">
      <c r="A629" s="6"/>
      <c r="F629" s="12"/>
      <c r="G629" s="6"/>
      <c r="H629" s="6"/>
      <c r="L629" s="6"/>
    </row>
    <row r="630" spans="1:12" s="11" customFormat="1">
      <c r="A630" s="6"/>
      <c r="F630" s="12"/>
      <c r="G630" s="6"/>
      <c r="H630" s="6"/>
      <c r="L630" s="6"/>
    </row>
    <row r="631" spans="1:12" s="11" customFormat="1">
      <c r="A631" s="6"/>
      <c r="F631" s="12"/>
      <c r="G631" s="6"/>
      <c r="H631" s="6"/>
      <c r="L631" s="6"/>
    </row>
    <row r="632" spans="1:12" s="11" customFormat="1">
      <c r="A632" s="6"/>
      <c r="F632" s="12"/>
      <c r="G632" s="6"/>
      <c r="H632" s="6"/>
      <c r="L632" s="6"/>
    </row>
    <row r="633" spans="1:12" s="11" customFormat="1">
      <c r="A633" s="6"/>
      <c r="F633" s="12"/>
      <c r="G633" s="6"/>
      <c r="H633" s="6"/>
      <c r="L633" s="6"/>
    </row>
    <row r="634" spans="1:12" s="11" customFormat="1">
      <c r="A634" s="6"/>
      <c r="F634" s="12"/>
      <c r="G634" s="6"/>
      <c r="H634" s="6"/>
      <c r="L634" s="6"/>
    </row>
    <row r="635" spans="1:12" s="11" customFormat="1">
      <c r="A635" s="6"/>
      <c r="F635" s="12"/>
      <c r="G635" s="6"/>
      <c r="H635" s="6"/>
      <c r="L635" s="6"/>
    </row>
    <row r="636" spans="1:12" s="11" customFormat="1">
      <c r="A636" s="6"/>
      <c r="F636" s="12"/>
      <c r="G636" s="6"/>
      <c r="H636" s="6"/>
      <c r="L636" s="6"/>
    </row>
    <row r="637" spans="1:12" s="11" customFormat="1">
      <c r="A637" s="6"/>
      <c r="F637" s="12"/>
      <c r="G637" s="6"/>
      <c r="H637" s="6"/>
      <c r="L637" s="6"/>
    </row>
    <row r="638" spans="1:12" s="11" customFormat="1">
      <c r="A638" s="6"/>
      <c r="F638" s="12"/>
      <c r="G638" s="6"/>
      <c r="H638" s="6"/>
      <c r="L638" s="6"/>
    </row>
    <row r="639" spans="1:12" s="11" customFormat="1">
      <c r="A639" s="6"/>
      <c r="F639" s="12"/>
      <c r="G639" s="6"/>
      <c r="H639" s="6"/>
      <c r="L639" s="6"/>
    </row>
    <row r="640" spans="1:12" s="11" customFormat="1">
      <c r="A640" s="6"/>
      <c r="F640" s="12"/>
      <c r="G640" s="6"/>
      <c r="H640" s="6"/>
      <c r="L640" s="6"/>
    </row>
    <row r="641" spans="1:12" s="11" customFormat="1">
      <c r="A641" s="6"/>
      <c r="F641" s="12"/>
      <c r="G641" s="6"/>
      <c r="H641" s="6"/>
      <c r="L641" s="6"/>
    </row>
    <row r="642" spans="1:12" s="11" customFormat="1">
      <c r="A642" s="6"/>
      <c r="F642" s="12"/>
      <c r="G642" s="6"/>
      <c r="H642" s="6"/>
      <c r="L642" s="6"/>
    </row>
    <row r="643" spans="1:12" s="11" customFormat="1">
      <c r="A643" s="6"/>
      <c r="F643" s="12"/>
      <c r="G643" s="6"/>
      <c r="H643" s="6"/>
      <c r="L643" s="6"/>
    </row>
    <row r="644" spans="1:12" s="11" customFormat="1">
      <c r="A644" s="6"/>
      <c r="F644" s="12"/>
      <c r="G644" s="6"/>
      <c r="H644" s="6"/>
      <c r="L644" s="6"/>
    </row>
    <row r="645" spans="1:12" s="11" customFormat="1">
      <c r="A645" s="6"/>
      <c r="F645" s="12"/>
      <c r="G645" s="6"/>
      <c r="H645" s="6"/>
      <c r="L645" s="6"/>
    </row>
    <row r="646" spans="1:12" s="11" customFormat="1">
      <c r="A646" s="6"/>
      <c r="F646" s="12"/>
      <c r="G646" s="6"/>
      <c r="H646" s="6"/>
      <c r="L646" s="6"/>
    </row>
    <row r="647" spans="1:12" s="11" customFormat="1">
      <c r="A647" s="6"/>
      <c r="F647" s="12"/>
      <c r="G647" s="6"/>
      <c r="H647" s="6"/>
      <c r="L647" s="6"/>
    </row>
    <row r="648" spans="1:12" s="11" customFormat="1">
      <c r="A648" s="6"/>
      <c r="F648" s="12"/>
      <c r="G648" s="6"/>
      <c r="H648" s="6"/>
      <c r="L648" s="6"/>
    </row>
    <row r="649" spans="1:12" s="11" customFormat="1">
      <c r="A649" s="6"/>
      <c r="F649" s="12"/>
      <c r="G649" s="6"/>
      <c r="H649" s="6"/>
      <c r="L649" s="6"/>
    </row>
    <row r="650" spans="1:12" s="11" customFormat="1">
      <c r="A650" s="6"/>
      <c r="F650" s="12"/>
      <c r="G650" s="6"/>
      <c r="H650" s="6"/>
      <c r="L650" s="6"/>
    </row>
    <row r="651" spans="1:12" s="11" customFormat="1">
      <c r="A651" s="6"/>
      <c r="F651" s="12"/>
      <c r="G651" s="6"/>
      <c r="H651" s="6"/>
      <c r="L651" s="6"/>
    </row>
    <row r="652" spans="1:12" s="11" customFormat="1">
      <c r="A652" s="6"/>
      <c r="F652" s="12"/>
      <c r="G652" s="6"/>
      <c r="H652" s="6"/>
      <c r="L652" s="6"/>
    </row>
    <row r="653" spans="1:12" s="11" customFormat="1">
      <c r="A653" s="6"/>
      <c r="F653" s="12"/>
      <c r="G653" s="6"/>
      <c r="H653" s="6"/>
      <c r="L653" s="6"/>
    </row>
    <row r="654" spans="1:12" s="11" customFormat="1">
      <c r="A654" s="6"/>
      <c r="F654" s="12"/>
      <c r="G654" s="6"/>
      <c r="H654" s="6"/>
      <c r="L654" s="6"/>
    </row>
    <row r="655" spans="1:12" s="11" customFormat="1">
      <c r="A655" s="6"/>
      <c r="F655" s="12"/>
      <c r="G655" s="6"/>
      <c r="H655" s="6"/>
      <c r="L655" s="6"/>
    </row>
    <row r="656" spans="1:12" s="11" customFormat="1">
      <c r="A656" s="6"/>
      <c r="F656" s="12"/>
      <c r="G656" s="6"/>
      <c r="H656" s="6"/>
      <c r="L656" s="6"/>
    </row>
    <row r="657" spans="1:26" s="11" customFormat="1">
      <c r="A657" s="6"/>
      <c r="F657" s="12"/>
      <c r="G657" s="6"/>
      <c r="H657" s="6"/>
      <c r="L657" s="6"/>
    </row>
    <row r="658" spans="1:26" s="11" customFormat="1">
      <c r="A658" s="6"/>
      <c r="F658" s="12"/>
      <c r="G658" s="6"/>
      <c r="H658" s="6"/>
      <c r="L658" s="6"/>
    </row>
    <row r="659" spans="1:26" s="11" customFormat="1">
      <c r="A659" s="6"/>
      <c r="F659" s="12"/>
      <c r="G659" s="6"/>
      <c r="H659" s="6"/>
      <c r="L659" s="6"/>
    </row>
    <row r="660" spans="1:26" s="11" customFormat="1">
      <c r="A660" s="6"/>
      <c r="F660" s="12"/>
      <c r="G660" s="6"/>
      <c r="H660" s="6"/>
      <c r="L660" s="6"/>
    </row>
    <row r="661" spans="1:26" s="11" customFormat="1">
      <c r="A661" s="6"/>
      <c r="F661" s="12"/>
      <c r="G661" s="6"/>
      <c r="H661" s="6"/>
      <c r="L661" s="6"/>
    </row>
    <row r="662" spans="1:26">
      <c r="M662" s="11"/>
      <c r="N662" s="11"/>
      <c r="O662" s="11"/>
      <c r="P662" s="11"/>
      <c r="Q662" s="11"/>
      <c r="R662" s="11"/>
      <c r="S662" s="11"/>
      <c r="T662" s="11"/>
      <c r="U662" s="11"/>
      <c r="V662" s="11"/>
      <c r="W662" s="11"/>
      <c r="X662" s="11"/>
      <c r="Y662" s="11"/>
      <c r="Z662" s="11"/>
    </row>
    <row r="663" spans="1:26">
      <c r="M663" s="11"/>
      <c r="N663" s="11"/>
      <c r="O663" s="11"/>
      <c r="P663" s="11"/>
      <c r="Q663" s="11"/>
      <c r="R663" s="11"/>
    </row>
    <row r="664" spans="1:26">
      <c r="M664" s="11"/>
      <c r="N664" s="11"/>
      <c r="O664" s="11"/>
      <c r="P664" s="11"/>
      <c r="Q664" s="11"/>
      <c r="R664" s="11"/>
    </row>
    <row r="665" spans="1:26">
      <c r="M665" s="11"/>
      <c r="N665" s="11"/>
      <c r="O665" s="11"/>
      <c r="P665" s="11"/>
      <c r="Q665" s="11"/>
      <c r="R665" s="11"/>
    </row>
    <row r="666" spans="1:26">
      <c r="M666" s="11"/>
      <c r="N666" s="11"/>
      <c r="O666" s="11"/>
      <c r="P666" s="11"/>
      <c r="Q666" s="11"/>
      <c r="R666" s="11"/>
    </row>
    <row r="667" spans="1:26">
      <c r="M667" s="11"/>
      <c r="N667" s="11"/>
      <c r="O667" s="11"/>
      <c r="P667" s="11"/>
      <c r="Q667" s="11"/>
    </row>
    <row r="668" spans="1:26">
      <c r="M668" s="11"/>
      <c r="N668" s="11"/>
      <c r="O668" s="11"/>
      <c r="P668" s="11"/>
      <c r="Q668" s="11"/>
    </row>
    <row r="669" spans="1:26">
      <c r="M669" s="11"/>
      <c r="N669" s="11"/>
      <c r="O669" s="11"/>
      <c r="P669" s="11"/>
      <c r="Q669" s="11"/>
    </row>
    <row r="670" spans="1:26">
      <c r="M670" s="11"/>
      <c r="N670" s="11"/>
      <c r="O670" s="11"/>
      <c r="P670" s="11"/>
      <c r="Q670" s="11"/>
    </row>
    <row r="671" spans="1:26">
      <c r="M671" s="11"/>
      <c r="N671" s="11"/>
      <c r="O671" s="11"/>
      <c r="P671" s="11"/>
    </row>
    <row r="672" spans="1:26">
      <c r="M672" s="11"/>
      <c r="N672" s="11"/>
      <c r="O672" s="11"/>
      <c r="P672" s="11"/>
    </row>
    <row r="673" spans="13:16">
      <c r="M673" s="11"/>
      <c r="N673" s="11"/>
      <c r="O673" s="11"/>
      <c r="P673" s="11"/>
    </row>
    <row r="674" spans="13:16">
      <c r="M674" s="11"/>
      <c r="N674" s="11"/>
      <c r="O674" s="11"/>
    </row>
    <row r="675" spans="13:16">
      <c r="M675" s="11"/>
      <c r="N675" s="11"/>
      <c r="O675" s="11"/>
    </row>
    <row r="676" spans="13:16">
      <c r="M676" s="11"/>
      <c r="N676" s="11"/>
      <c r="O676" s="11"/>
    </row>
    <row r="677" spans="13:16">
      <c r="M677" s="11"/>
      <c r="N677" s="11"/>
      <c r="O677" s="11"/>
    </row>
    <row r="678" spans="13:16">
      <c r="M678" s="11"/>
      <c r="N678" s="11"/>
      <c r="O678" s="11"/>
    </row>
    <row r="679" spans="13:16">
      <c r="M679" s="11"/>
      <c r="N679" s="11"/>
      <c r="O679" s="11"/>
    </row>
    <row r="680" spans="13:16">
      <c r="M680" s="11"/>
      <c r="N680" s="11"/>
      <c r="O680" s="11"/>
    </row>
    <row r="681" spans="13:16">
      <c r="M681" s="11"/>
      <c r="N681" s="11"/>
      <c r="O681" s="11"/>
    </row>
    <row r="682" spans="13:16">
      <c r="M682" s="11"/>
      <c r="N682" s="11"/>
      <c r="O682" s="11"/>
    </row>
    <row r="683" spans="13:16">
      <c r="M683" s="11"/>
      <c r="N683" s="11"/>
      <c r="O683" s="11"/>
    </row>
    <row r="684" spans="13:16">
      <c r="M684" s="11"/>
      <c r="N684" s="11"/>
      <c r="O684" s="11"/>
    </row>
    <row r="685" spans="13:16">
      <c r="M685" s="11"/>
      <c r="N685" s="11"/>
      <c r="O685" s="11"/>
    </row>
    <row r="686" spans="13:16">
      <c r="M686" s="11"/>
      <c r="N686" s="11"/>
      <c r="O686" s="11"/>
    </row>
    <row r="687" spans="13:16">
      <c r="M687" s="11"/>
      <c r="N687" s="11"/>
      <c r="O687" s="11"/>
    </row>
    <row r="688" spans="13:16">
      <c r="M688" s="11"/>
      <c r="N688" s="11"/>
      <c r="O688" s="11"/>
    </row>
    <row r="689" spans="13:15">
      <c r="M689" s="11"/>
      <c r="N689" s="11"/>
      <c r="O689" s="11"/>
    </row>
    <row r="690" spans="13:15">
      <c r="M690" s="11"/>
      <c r="N690" s="11"/>
      <c r="O690" s="11"/>
    </row>
    <row r="691" spans="13:15">
      <c r="M691" s="11"/>
    </row>
    <row r="692" spans="13:15">
      <c r="M692" s="11"/>
    </row>
    <row r="693" spans="13:15">
      <c r="M693" s="11"/>
    </row>
    <row r="694" spans="13:15">
      <c r="M694" s="11"/>
    </row>
    <row r="695" spans="13:15">
      <c r="M695" s="11"/>
    </row>
    <row r="696" spans="13:15">
      <c r="M696" s="11"/>
    </row>
    <row r="697" spans="13:15">
      <c r="M697" s="11"/>
    </row>
    <row r="698" spans="13:15">
      <c r="M698" s="11"/>
    </row>
    <row r="699" spans="13:15">
      <c r="M699" s="11"/>
    </row>
    <row r="700" spans="13:15">
      <c r="M700" s="11"/>
    </row>
    <row r="701" spans="13:15">
      <c r="M701" s="11"/>
    </row>
    <row r="702" spans="13:15">
      <c r="M702" s="11"/>
    </row>
    <row r="703" spans="13:15">
      <c r="M703" s="11"/>
    </row>
    <row r="704" spans="13:15">
      <c r="M704" s="11"/>
    </row>
    <row r="705" spans="13:13">
      <c r="M705" s="11"/>
    </row>
    <row r="706" spans="13:13">
      <c r="M706" s="11"/>
    </row>
    <row r="707" spans="13:13">
      <c r="M707" s="11"/>
    </row>
    <row r="708" spans="13:13">
      <c r="M708" s="11"/>
    </row>
    <row r="709" spans="13:13">
      <c r="M709" s="11"/>
    </row>
    <row r="710" spans="13:13">
      <c r="M710" s="11"/>
    </row>
    <row r="711" spans="13:13">
      <c r="M711" s="11"/>
    </row>
    <row r="712" spans="13:13">
      <c r="M712" s="11"/>
    </row>
    <row r="713" spans="13:13">
      <c r="M713" s="11"/>
    </row>
    <row r="714" spans="13:13">
      <c r="M714" s="11"/>
    </row>
    <row r="715" spans="13:13">
      <c r="M715" s="11"/>
    </row>
    <row r="716" spans="13:13">
      <c r="M716" s="11"/>
    </row>
    <row r="717" spans="13:13">
      <c r="M717" s="11"/>
    </row>
    <row r="718" spans="13:13">
      <c r="M718" s="11"/>
    </row>
    <row r="719" spans="13:13">
      <c r="M719" s="11"/>
    </row>
    <row r="720" spans="13:13">
      <c r="M720" s="11"/>
    </row>
    <row r="721" spans="13:13">
      <c r="M721" s="11"/>
    </row>
    <row r="722" spans="13:13">
      <c r="M722" s="11"/>
    </row>
    <row r="723" spans="13:13">
      <c r="M723" s="11"/>
    </row>
    <row r="724" spans="13:13">
      <c r="M724" s="11"/>
    </row>
    <row r="725" spans="13:13">
      <c r="M725" s="11"/>
    </row>
    <row r="726" spans="13:13">
      <c r="M726" s="11"/>
    </row>
    <row r="727" spans="13:13">
      <c r="M727" s="11"/>
    </row>
    <row r="728" spans="13:13">
      <c r="M728" s="11"/>
    </row>
    <row r="729" spans="13:13">
      <c r="M729" s="11"/>
    </row>
    <row r="730" spans="13:13">
      <c r="M730" s="11"/>
    </row>
    <row r="731" spans="13:13">
      <c r="M731" s="11"/>
    </row>
    <row r="732" spans="13:13">
      <c r="M732" s="11"/>
    </row>
    <row r="733" spans="13:13">
      <c r="M733" s="11"/>
    </row>
    <row r="734" spans="13:13">
      <c r="M734" s="11"/>
    </row>
    <row r="735" spans="13:13">
      <c r="M735" s="11"/>
    </row>
    <row r="736" spans="13:13">
      <c r="M736" s="11"/>
    </row>
    <row r="737" spans="13:13">
      <c r="M737" s="11"/>
    </row>
    <row r="738" spans="13:13">
      <c r="M738" s="11"/>
    </row>
    <row r="739" spans="13:13">
      <c r="M739" s="11"/>
    </row>
    <row r="740" spans="13:13">
      <c r="M740" s="11"/>
    </row>
    <row r="741" spans="13:13">
      <c r="M741" s="11"/>
    </row>
  </sheetData>
  <mergeCells count="9">
    <mergeCell ref="H112:I112"/>
    <mergeCell ref="A67:F67"/>
    <mergeCell ref="A98:F98"/>
    <mergeCell ref="H1:K1"/>
    <mergeCell ref="A2:F2"/>
    <mergeCell ref="H21:J21"/>
    <mergeCell ref="A35:F35"/>
    <mergeCell ref="H80:J80"/>
    <mergeCell ref="H99:K99"/>
  </mergeCells>
  <conditionalFormatting sqref="B21">
    <cfRule type="containsText" dxfId="5" priority="6" operator="containsText" text="NO">
      <formula>NOT(ISERROR(SEARCH("NO",B21)))</formula>
    </cfRule>
  </conditionalFormatting>
  <conditionalFormatting sqref="B52">
    <cfRule type="containsText" dxfId="4" priority="5" operator="containsText" text="NO">
      <formula>NOT(ISERROR(SEARCH("NO",B52)))</formula>
    </cfRule>
  </conditionalFormatting>
  <conditionalFormatting sqref="B73">
    <cfRule type="containsText" dxfId="3" priority="4" operator="containsText" text="NO">
      <formula>NOT(ISERROR(SEARCH("NO",B73)))</formula>
    </cfRule>
  </conditionalFormatting>
  <conditionalFormatting sqref="B151">
    <cfRule type="containsText" dxfId="2" priority="3" operator="containsText" text="NO">
      <formula>NOT(ISERROR(SEARCH("NO",B151)))</formula>
    </cfRule>
  </conditionalFormatting>
  <conditionalFormatting sqref="B104">
    <cfRule type="containsText" dxfId="1" priority="2" operator="containsText" text="NO">
      <formula>NOT(ISERROR(SEARCH("NO",B104)))</formula>
    </cfRule>
  </conditionalFormatting>
  <conditionalFormatting sqref="B84">
    <cfRule type="containsText" dxfId="0" priority="1" operator="containsText" text="NO">
      <formula>NOT(ISERROR(SEARCH("NO",B84)))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9349-5DDC-48C5-BEE8-2E3332F94695}">
  <dimension ref="A1:J19"/>
  <sheetViews>
    <sheetView zoomScale="85" zoomScaleNormal="85" workbookViewId="0">
      <selection activeCell="E16" sqref="E16"/>
    </sheetView>
  </sheetViews>
  <sheetFormatPr defaultRowHeight="13.8"/>
  <cols>
    <col min="1" max="1" width="8.109375" style="80" customWidth="1"/>
    <col min="2" max="2" width="28.33203125" style="80" customWidth="1"/>
    <col min="3" max="3" width="9.88671875" style="80" customWidth="1"/>
    <col min="4" max="4" width="18.44140625" style="80" customWidth="1"/>
    <col min="5" max="9" width="17.33203125" style="80" customWidth="1"/>
    <col min="10" max="10" width="30.33203125" style="80" customWidth="1"/>
    <col min="11" max="16384" width="8.88671875" style="80"/>
  </cols>
  <sheetData>
    <row r="1" spans="1:10">
      <c r="A1" s="79" t="s">
        <v>125</v>
      </c>
      <c r="B1" s="79"/>
      <c r="C1" s="79"/>
      <c r="D1" s="79"/>
      <c r="E1" s="79"/>
      <c r="F1" s="79"/>
      <c r="G1" s="79"/>
      <c r="H1" s="79"/>
      <c r="I1" s="79"/>
    </row>
    <row r="3" spans="1:10" ht="27.6">
      <c r="A3" s="81" t="s">
        <v>126</v>
      </c>
      <c r="B3" s="82" t="s">
        <v>127</v>
      </c>
      <c r="C3" s="82"/>
      <c r="D3" s="82" t="s">
        <v>128</v>
      </c>
      <c r="E3" s="82" t="s">
        <v>129</v>
      </c>
      <c r="F3" s="82" t="s">
        <v>130</v>
      </c>
      <c r="G3" s="82" t="s">
        <v>131</v>
      </c>
      <c r="H3" s="82" t="s">
        <v>132</v>
      </c>
      <c r="I3" s="82" t="s">
        <v>133</v>
      </c>
      <c r="J3" s="82" t="s">
        <v>154</v>
      </c>
    </row>
    <row r="4" spans="1:10" ht="19.8" customHeight="1">
      <c r="A4" s="83">
        <v>1</v>
      </c>
      <c r="B4" s="83" t="s">
        <v>135</v>
      </c>
      <c r="C4" s="84" t="s">
        <v>144</v>
      </c>
      <c r="D4" s="85">
        <f>'Liquidation &amp; Distribution Acco'!B27</f>
        <v>8946765.3200000003</v>
      </c>
      <c r="E4" s="86">
        <f>'Liquidation &amp; Distribution Acco'!D26</f>
        <v>6946200.7178378832</v>
      </c>
      <c r="F4" s="86">
        <v>0</v>
      </c>
      <c r="G4" s="86">
        <v>0</v>
      </c>
      <c r="H4" s="86">
        <f>'Liquidation &amp; Distribution Acco'!D26</f>
        <v>6946200.7178378832</v>
      </c>
      <c r="I4" s="86">
        <f>($C$19/100)*G4</f>
        <v>0</v>
      </c>
      <c r="J4" s="87" t="s">
        <v>195</v>
      </c>
    </row>
    <row r="5" spans="1:10" ht="19.8" customHeight="1">
      <c r="A5" s="83"/>
      <c r="B5" s="83"/>
      <c r="C5" s="84" t="s">
        <v>145</v>
      </c>
      <c r="D5" s="85">
        <v>0</v>
      </c>
      <c r="E5" s="88"/>
      <c r="F5" s="88"/>
      <c r="G5" s="88"/>
      <c r="H5" s="88"/>
      <c r="I5" s="88"/>
      <c r="J5" s="89"/>
    </row>
    <row r="6" spans="1:10" ht="14.4">
      <c r="A6" s="83">
        <v>2</v>
      </c>
      <c r="B6" s="83" t="s">
        <v>136</v>
      </c>
      <c r="C6" s="84" t="s">
        <v>144</v>
      </c>
      <c r="D6" s="85">
        <f>'Liquidation &amp; Distribution Acco'!B59</f>
        <v>3203046.89</v>
      </c>
      <c r="E6" s="86">
        <f>'Liquidation &amp; Distribution Acco'!D58</f>
        <v>2568390.4266909016</v>
      </c>
      <c r="F6" s="86">
        <v>0</v>
      </c>
      <c r="G6" s="86">
        <f>D6+D7-E6-F6</f>
        <v>915559.28782663262</v>
      </c>
      <c r="H6" s="86">
        <f>'Liquidation &amp; Distribution Acco'!D58</f>
        <v>2568390.4266909016</v>
      </c>
      <c r="I6" s="86">
        <f>($C$19/100)*G6</f>
        <v>92606.730780342928</v>
      </c>
      <c r="J6" s="87" t="s">
        <v>155</v>
      </c>
    </row>
    <row r="7" spans="1:10" ht="14.4">
      <c r="A7" s="83"/>
      <c r="B7" s="83"/>
      <c r="C7" s="84" t="s">
        <v>145</v>
      </c>
      <c r="D7" s="85">
        <f>'Liquidation &amp; Distribution Acco'!B60</f>
        <v>280902.82451753423</v>
      </c>
      <c r="E7" s="88"/>
      <c r="F7" s="88"/>
      <c r="G7" s="88"/>
      <c r="H7" s="88"/>
      <c r="I7" s="88"/>
      <c r="J7" s="89"/>
    </row>
    <row r="8" spans="1:10">
      <c r="A8" s="83">
        <v>3</v>
      </c>
      <c r="B8" s="83" t="s">
        <v>137</v>
      </c>
      <c r="C8" s="83"/>
      <c r="D8" s="85">
        <v>17410.61</v>
      </c>
      <c r="E8" s="85">
        <v>0</v>
      </c>
      <c r="F8" s="85">
        <v>0</v>
      </c>
      <c r="G8" s="85">
        <f t="shared" ref="G8" si="0">D8-E8-F8</f>
        <v>17410.61</v>
      </c>
      <c r="H8" s="85">
        <v>0</v>
      </c>
      <c r="I8" s="85">
        <f>($C$19/100)*G8</f>
        <v>1761.0434347937648</v>
      </c>
      <c r="J8" s="90"/>
    </row>
    <row r="9" spans="1:10" ht="14.4">
      <c r="A9" s="83">
        <v>4</v>
      </c>
      <c r="B9" s="83" t="s">
        <v>110</v>
      </c>
      <c r="C9" s="84" t="s">
        <v>144</v>
      </c>
      <c r="D9" s="85">
        <f>'Liquidation &amp; Distribution Acco'!B90</f>
        <v>1261052.55</v>
      </c>
      <c r="E9" s="86">
        <f>'Liquidation &amp; Distribution Acco'!D89</f>
        <v>855366.44702251314</v>
      </c>
      <c r="F9" s="86">
        <v>0</v>
      </c>
      <c r="G9" s="86">
        <f>D9+D10-E9-F9</f>
        <v>531359.49066584313</v>
      </c>
      <c r="H9" s="86">
        <f>'Liquidation &amp; Distribution Acco'!D89</f>
        <v>855366.44702251314</v>
      </c>
      <c r="I9" s="86">
        <f>($C$19/100)*G9</f>
        <v>53745.798829130159</v>
      </c>
      <c r="J9" s="87" t="s">
        <v>156</v>
      </c>
    </row>
    <row r="10" spans="1:10" ht="14.4">
      <c r="A10" s="83"/>
      <c r="B10" s="83"/>
      <c r="C10" s="84" t="s">
        <v>145</v>
      </c>
      <c r="D10" s="85">
        <f>'Liquidation &amp; Distribution Acco'!B91</f>
        <v>125673.38768835616</v>
      </c>
      <c r="E10" s="88"/>
      <c r="F10" s="88"/>
      <c r="G10" s="88"/>
      <c r="H10" s="88"/>
      <c r="I10" s="88"/>
      <c r="J10" s="89"/>
    </row>
    <row r="11" spans="1:10">
      <c r="A11" s="83">
        <v>5</v>
      </c>
      <c r="B11" s="83" t="s">
        <v>138</v>
      </c>
      <c r="C11" s="83"/>
      <c r="D11" s="85">
        <v>137186.64000000001</v>
      </c>
      <c r="E11" s="85">
        <v>0</v>
      </c>
      <c r="F11" s="85">
        <f>SUM('Liquidation &amp; Distribution Acco'!B173,'Liquidation &amp; Distribution Acco'!B175)</f>
        <v>137186.64000000001</v>
      </c>
      <c r="G11" s="85">
        <f t="shared" ref="G11:G13" si="1">D11-E11-F11</f>
        <v>0</v>
      </c>
      <c r="H11" s="85">
        <f>'Liquidation &amp; Distribution Acco'!D173+'Liquidation &amp; Distribution Acco'!D175</f>
        <v>137186.64000000001</v>
      </c>
      <c r="I11" s="85">
        <f>($C$19/100)*G11</f>
        <v>0</v>
      </c>
      <c r="J11" s="90" t="s">
        <v>157</v>
      </c>
    </row>
    <row r="12" spans="1:10">
      <c r="A12" s="83">
        <v>6</v>
      </c>
      <c r="B12" s="83" t="s">
        <v>139</v>
      </c>
      <c r="C12" s="83"/>
      <c r="D12" s="85">
        <v>3668.29</v>
      </c>
      <c r="E12" s="85">
        <v>0</v>
      </c>
      <c r="F12" s="85">
        <v>0</v>
      </c>
      <c r="G12" s="85">
        <f t="shared" si="1"/>
        <v>3668.29</v>
      </c>
      <c r="H12" s="85">
        <v>0</v>
      </c>
      <c r="I12" s="85">
        <f>($C$19/100)*G12</f>
        <v>371.03915494170622</v>
      </c>
      <c r="J12" s="90"/>
    </row>
    <row r="13" spans="1:10" ht="27.6">
      <c r="A13" s="83">
        <v>7</v>
      </c>
      <c r="B13" s="83" t="s">
        <v>140</v>
      </c>
      <c r="C13" s="83"/>
      <c r="D13" s="85">
        <v>54000</v>
      </c>
      <c r="E13" s="85">
        <v>0</v>
      </c>
      <c r="F13" s="85">
        <f>SUM('Liquidation &amp; Distribution Acco'!D162:D165)</f>
        <v>16000</v>
      </c>
      <c r="G13" s="85">
        <f t="shared" si="1"/>
        <v>38000</v>
      </c>
      <c r="H13" s="85">
        <f>'Liquidation &amp; Distribution Acco'!D162+'Liquidation &amp; Distribution Acco'!D163+'Liquidation &amp; Distribution Acco'!D164+'Liquidation &amp; Distribution Acco'!D165</f>
        <v>16000</v>
      </c>
      <c r="I13" s="85">
        <f>($C$19/100)*G13</f>
        <v>3843.6132060946206</v>
      </c>
      <c r="J13" s="90" t="s">
        <v>158</v>
      </c>
    </row>
    <row r="14" spans="1:10" ht="27.6">
      <c r="A14" s="83">
        <v>8</v>
      </c>
      <c r="B14" s="83" t="s">
        <v>141</v>
      </c>
      <c r="C14" s="83"/>
      <c r="D14" s="85">
        <v>100000</v>
      </c>
      <c r="E14" s="85">
        <v>0</v>
      </c>
      <c r="F14" s="85">
        <v>0</v>
      </c>
      <c r="G14" s="85">
        <f>D14-E14-F14</f>
        <v>100000</v>
      </c>
      <c r="H14" s="85">
        <v>0</v>
      </c>
      <c r="I14" s="85">
        <f>($C$19/100)*G14</f>
        <v>10114.771594985845</v>
      </c>
      <c r="J14" s="90" t="s">
        <v>159</v>
      </c>
    </row>
    <row r="15" spans="1:10" ht="27.6">
      <c r="A15" s="83">
        <v>9</v>
      </c>
      <c r="B15" s="83" t="s">
        <v>142</v>
      </c>
      <c r="C15" s="83"/>
      <c r="D15" s="85">
        <v>72000</v>
      </c>
      <c r="E15" s="85">
        <v>0</v>
      </c>
      <c r="F15" s="85">
        <v>0</v>
      </c>
      <c r="G15" s="85">
        <f>D15-E15-F15</f>
        <v>72000</v>
      </c>
      <c r="H15" s="85">
        <v>0</v>
      </c>
      <c r="I15" s="85">
        <f>($C$19/100)*G15</f>
        <v>7282.6355483898078</v>
      </c>
      <c r="J15" s="90" t="s">
        <v>159</v>
      </c>
    </row>
    <row r="16" spans="1:10" ht="27.6">
      <c r="A16" s="83">
        <v>10</v>
      </c>
      <c r="B16" s="83" t="s">
        <v>143</v>
      </c>
      <c r="C16" s="83"/>
      <c r="D16" s="85">
        <v>12000</v>
      </c>
      <c r="E16" s="85">
        <v>0</v>
      </c>
      <c r="F16" s="85">
        <f>SUM('Liquidation &amp; Distribution Acco'!D166:D169)</f>
        <v>9000</v>
      </c>
      <c r="G16" s="85">
        <f>D16-E16-F16</f>
        <v>3000</v>
      </c>
      <c r="H16" s="85">
        <f>'Liquidation &amp; Distribution Acco'!D166+'Liquidation &amp; Distribution Acco'!D167+'Liquidation &amp; Distribution Acco'!D168+'Liquidation &amp; Distribution Acco'!D169</f>
        <v>9000</v>
      </c>
      <c r="I16" s="85">
        <f>($C$19/100)*G16</f>
        <v>303.44314784957533</v>
      </c>
      <c r="J16" s="90" t="s">
        <v>158</v>
      </c>
    </row>
    <row r="17" spans="1:10">
      <c r="A17" s="83"/>
      <c r="B17" s="91" t="s">
        <v>38</v>
      </c>
      <c r="C17" s="91"/>
      <c r="D17" s="92">
        <f>SUM(D4:D16)</f>
        <v>14213706.512205891</v>
      </c>
      <c r="E17" s="92">
        <f>SUM(E4:E16)</f>
        <v>10369957.591551296</v>
      </c>
      <c r="F17" s="92">
        <f>SUM(F4:F16)</f>
        <v>162186.64000000001</v>
      </c>
      <c r="G17" s="92">
        <f>SUM(G4:G16)</f>
        <v>1680997.6784924758</v>
      </c>
      <c r="H17" s="92">
        <f>SUM(H4:H16)</f>
        <v>10532144.231551297</v>
      </c>
      <c r="I17" s="92">
        <f>SUM(I4:I16)</f>
        <v>170029.07569652842</v>
      </c>
      <c r="J17" s="93">
        <f>SUM(J4:J16)</f>
        <v>0</v>
      </c>
    </row>
    <row r="19" spans="1:10">
      <c r="B19" s="94" t="s">
        <v>147</v>
      </c>
      <c r="C19" s="95">
        <f>('Liquidation &amp; Distribution Acco'!$D$178/'Distribution Account - List A'!$G$17)*100</f>
        <v>10.114771594985845</v>
      </c>
      <c r="D19" s="80" t="s">
        <v>134</v>
      </c>
    </row>
  </sheetData>
  <mergeCells count="19">
    <mergeCell ref="J4:J5"/>
    <mergeCell ref="J6:J7"/>
    <mergeCell ref="J9:J10"/>
    <mergeCell ref="E6:E7"/>
    <mergeCell ref="F6:F7"/>
    <mergeCell ref="G6:G7"/>
    <mergeCell ref="H6:H7"/>
    <mergeCell ref="I6:I7"/>
    <mergeCell ref="E9:E10"/>
    <mergeCell ref="F9:F10"/>
    <mergeCell ref="G9:G10"/>
    <mergeCell ref="H9:H10"/>
    <mergeCell ref="I9:I10"/>
    <mergeCell ref="A1:I1"/>
    <mergeCell ref="E4:E5"/>
    <mergeCell ref="F4:F5"/>
    <mergeCell ref="G4:G5"/>
    <mergeCell ref="H4:H5"/>
    <mergeCell ref="I4: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D53E5-6C4B-4971-B24D-FED051ED8801}">
  <dimension ref="A1:D29"/>
  <sheetViews>
    <sheetView zoomScale="85" zoomScaleNormal="85" workbookViewId="0">
      <selection activeCell="A21" sqref="A20:A21"/>
    </sheetView>
  </sheetViews>
  <sheetFormatPr defaultRowHeight="13.8"/>
  <cols>
    <col min="1" max="1" width="58.88671875" style="80" customWidth="1"/>
    <col min="2" max="3" width="18.44140625" style="80" customWidth="1"/>
    <col min="4" max="4" width="12.109375" style="80" bestFit="1" customWidth="1"/>
    <col min="5" max="16384" width="8.88671875" style="80"/>
  </cols>
  <sheetData>
    <row r="1" spans="1:4" s="80" customFormat="1">
      <c r="A1" s="79"/>
      <c r="B1" s="79"/>
      <c r="C1" s="79"/>
    </row>
    <row r="3" spans="1:4" s="80" customFormat="1">
      <c r="A3" s="96" t="s">
        <v>171</v>
      </c>
      <c r="B3" s="82" t="s">
        <v>8</v>
      </c>
      <c r="C3" s="97" t="s">
        <v>9</v>
      </c>
    </row>
    <row r="4" spans="1:4" s="80" customFormat="1" ht="19.8" customHeight="1">
      <c r="A4" s="98" t="s">
        <v>172</v>
      </c>
      <c r="B4" s="99"/>
      <c r="C4" s="100">
        <v>13552455.810000001</v>
      </c>
    </row>
    <row r="5" spans="1:4" s="80" customFormat="1" ht="19.8" customHeight="1">
      <c r="A5" s="101" t="s">
        <v>173</v>
      </c>
      <c r="B5" s="99"/>
      <c r="C5" s="100"/>
    </row>
    <row r="6" spans="1:4" s="80" customFormat="1" ht="14.4">
      <c r="A6" s="98" t="s">
        <v>191</v>
      </c>
      <c r="B6" s="99"/>
      <c r="C6" s="100">
        <f>'Liquidation &amp; Distribution Acco'!E39+'Liquidation &amp; Distribution Acco'!E131+'Liquidation &amp; Distribution Acco'!E132-'Liquidation &amp; Distribution Acco'!D51-'Liquidation &amp; Distribution Acco'!I120-3438823.82</f>
        <v>272039.3200000003</v>
      </c>
      <c r="D6" s="102" t="s">
        <v>190</v>
      </c>
    </row>
    <row r="7" spans="1:4" s="80" customFormat="1">
      <c r="A7" s="98"/>
      <c r="B7" s="99"/>
      <c r="C7" s="100"/>
      <c r="D7" s="103"/>
    </row>
    <row r="8" spans="1:4" s="80" customFormat="1">
      <c r="A8" s="101" t="s">
        <v>174</v>
      </c>
      <c r="B8" s="99"/>
      <c r="C8" s="100"/>
    </row>
    <row r="9" spans="1:4" s="80" customFormat="1">
      <c r="A9" s="98" t="s">
        <v>181</v>
      </c>
      <c r="B9" s="99">
        <v>26000</v>
      </c>
      <c r="C9" s="100"/>
    </row>
    <row r="10" spans="1:4" s="80" customFormat="1">
      <c r="A10" s="98" t="s">
        <v>180</v>
      </c>
      <c r="B10" s="99">
        <v>425000</v>
      </c>
      <c r="C10" s="100"/>
    </row>
    <row r="11" spans="1:4" s="80" customFormat="1">
      <c r="A11" s="98" t="s">
        <v>182</v>
      </c>
      <c r="B11" s="99">
        <v>400</v>
      </c>
      <c r="C11" s="100"/>
    </row>
    <row r="12" spans="1:4" s="80" customFormat="1">
      <c r="A12" s="98" t="s">
        <v>183</v>
      </c>
      <c r="B12" s="99">
        <v>1030</v>
      </c>
      <c r="C12" s="100"/>
    </row>
    <row r="13" spans="1:4" s="80" customFormat="1">
      <c r="A13" s="98" t="s">
        <v>175</v>
      </c>
      <c r="B13" s="99">
        <f>'Liquidation &amp; Distribution Acco'!J9</f>
        <v>275000</v>
      </c>
      <c r="C13" s="100"/>
    </row>
    <row r="14" spans="1:4" s="80" customFormat="1">
      <c r="A14" s="98" t="s">
        <v>176</v>
      </c>
      <c r="B14" s="99">
        <f>'Liquidation &amp; Distribution Acco'!I39+'Liquidation &amp; Distribution Acco'!I47+'Liquidation &amp; Distribution Acco'!I55+'Liquidation &amp; Distribution Acco'!I77</f>
        <v>886850.92366500001</v>
      </c>
      <c r="C14" s="100"/>
    </row>
    <row r="15" spans="1:4" s="80" customFormat="1">
      <c r="A15" s="98" t="s">
        <v>177</v>
      </c>
      <c r="B15" s="99">
        <f>'Liquidation &amp; Distribution Acco'!K109</f>
        <v>1654299.8590871741</v>
      </c>
      <c r="C15" s="100"/>
    </row>
    <row r="16" spans="1:4" s="80" customFormat="1">
      <c r="A16" s="98"/>
      <c r="B16" s="99"/>
      <c r="C16" s="100"/>
    </row>
    <row r="17" spans="1:3" s="80" customFormat="1">
      <c r="A17" s="101" t="s">
        <v>178</v>
      </c>
      <c r="B17" s="99"/>
      <c r="C17" s="100"/>
    </row>
    <row r="18" spans="1:3" s="80" customFormat="1">
      <c r="A18" s="98" t="s">
        <v>184</v>
      </c>
      <c r="B18" s="99">
        <f>'Liquidation &amp; Distribution Acco'!D26</f>
        <v>6946200.7178378832</v>
      </c>
      <c r="C18" s="100"/>
    </row>
    <row r="19" spans="1:3" s="80" customFormat="1">
      <c r="A19" s="98" t="s">
        <v>185</v>
      </c>
      <c r="B19" s="99">
        <f>'Liquidation &amp; Distribution Acco'!D58</f>
        <v>2568390.4266909016</v>
      </c>
      <c r="C19" s="100"/>
    </row>
    <row r="20" spans="1:3" s="80" customFormat="1">
      <c r="A20" s="98" t="s">
        <v>186</v>
      </c>
      <c r="B20" s="99">
        <f>'Liquidation &amp; Distribution Acco'!D89</f>
        <v>855366.44702251314</v>
      </c>
      <c r="C20" s="100"/>
    </row>
    <row r="21" spans="1:3" s="80" customFormat="1">
      <c r="A21" s="98"/>
      <c r="B21" s="99"/>
      <c r="C21" s="100"/>
    </row>
    <row r="22" spans="1:3" s="80" customFormat="1">
      <c r="A22" s="104" t="s">
        <v>179</v>
      </c>
      <c r="B22" s="99"/>
      <c r="C22" s="100"/>
    </row>
    <row r="23" spans="1:3" s="80" customFormat="1">
      <c r="A23" s="98" t="s">
        <v>187</v>
      </c>
      <c r="B23" s="99">
        <f>'Liquidation &amp; Distribution Acco'!D161</f>
        <v>25000</v>
      </c>
      <c r="C23" s="100"/>
    </row>
    <row r="24" spans="1:3" s="80" customFormat="1">
      <c r="A24" s="98" t="s">
        <v>188</v>
      </c>
      <c r="B24" s="99">
        <f>'Liquidation &amp; Distribution Acco'!D171</f>
        <v>137186.64000000001</v>
      </c>
      <c r="C24" s="100"/>
    </row>
    <row r="25" spans="1:3" s="80" customFormat="1">
      <c r="A25" s="98" t="s">
        <v>189</v>
      </c>
      <c r="B25" s="99">
        <f>'Liquidation &amp; Distribution Acco'!D178</f>
        <v>170029.07569652842</v>
      </c>
      <c r="C25" s="100"/>
    </row>
    <row r="26" spans="1:3" s="80" customFormat="1">
      <c r="A26" s="98"/>
      <c r="B26" s="99"/>
      <c r="C26" s="100"/>
    </row>
    <row r="27" spans="1:3" s="80" customFormat="1">
      <c r="A27" s="105" t="s">
        <v>38</v>
      </c>
      <c r="B27" s="92">
        <f>SUM(B4:B26)</f>
        <v>13970754.09</v>
      </c>
      <c r="C27" s="106">
        <f>SUM(C4:C26)</f>
        <v>13824495.130000001</v>
      </c>
    </row>
    <row r="28" spans="1:3" s="80" customFormat="1">
      <c r="C28" s="103">
        <f>C27-B27</f>
        <v>-146258.95999999903</v>
      </c>
    </row>
    <row r="29" spans="1:3" s="80" customFormat="1">
      <c r="A29" s="94"/>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Liquidation &amp; Distribution Acco</vt:lpstr>
      <vt:lpstr>Distribution Account - List A</vt:lpstr>
      <vt:lpstr>Bank Reconciliation Statement</vt:lpstr>
    </vt:vector>
  </TitlesOfParts>
  <Company>Absa Bank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Vuyokazi Kamenga (ZA)</dc:creator>
  <cp:lastModifiedBy>Vuyokazi Kamenga (ZA)</cp:lastModifiedBy>
  <dcterms:created xsi:type="dcterms:W3CDTF">2023-11-28T14:06:01Z</dcterms:created>
  <dcterms:modified xsi:type="dcterms:W3CDTF">2023-11-29T09:12:08Z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e46fc-7da6-4861-b6af-2416c1fa99ae_Enabled">
    <vt:lpwstr>true</vt:lpwstr>
  </property>
  <property fmtid="{D5CDD505-2E9C-101B-9397-08002B2CF9AE}" pid="3" name="MSIP_Label_4d7e46fc-7da6-4861-b6af-2416c1fa99ae_SetDate">
    <vt:lpwstr>2023-11-28T14:07:49Z</vt:lpwstr>
  </property>
  <property fmtid="{D5CDD505-2E9C-101B-9397-08002B2CF9AE}" pid="4" name="MSIP_Label_4d7e46fc-7da6-4861-b6af-2416c1fa99ae_Method">
    <vt:lpwstr>Standard</vt:lpwstr>
  </property>
  <property fmtid="{D5CDD505-2E9C-101B-9397-08002B2CF9AE}" pid="5" name="MSIP_Label_4d7e46fc-7da6-4861-b6af-2416c1fa99ae_Name">
    <vt:lpwstr>Restricted Internal</vt:lpwstr>
  </property>
  <property fmtid="{D5CDD505-2E9C-101B-9397-08002B2CF9AE}" pid="6" name="MSIP_Label_4d7e46fc-7da6-4861-b6af-2416c1fa99ae_SiteId">
    <vt:lpwstr>5be1f46d-495f-465b-9507-996e8c8cdcb6</vt:lpwstr>
  </property>
  <property fmtid="{D5CDD505-2E9C-101B-9397-08002B2CF9AE}" pid="7" name="MSIP_Label_4d7e46fc-7da6-4861-b6af-2416c1fa99ae_ActionId">
    <vt:lpwstr>f5e8e99f-ed52-4ee8-87c2-660f045232db</vt:lpwstr>
  </property>
  <property fmtid="{D5CDD505-2E9C-101B-9397-08002B2CF9AE}" pid="8" name="MSIP_Label_4d7e46fc-7da6-4861-b6af-2416c1fa99ae_ContentBits">
    <vt:lpwstr>0</vt:lpwstr>
  </property>
</Properties>
</file>