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ughn\Dropbox\DPCI\SARIPA\"/>
    </mc:Choice>
  </mc:AlternateContent>
  <xr:revisionPtr revIDLastSave="0" documentId="13_ncr:40009_{54B610FC-9A66-4244-A80E-31F115175AF9}" xr6:coauthVersionLast="47" xr6:coauthVersionMax="47" xr10:uidLastSave="{00000000-0000-0000-0000-000000000000}"/>
  <bookViews>
    <workbookView xWindow="57720" yWindow="1515" windowWidth="23655" windowHeight="15225" activeTab="8"/>
  </bookViews>
  <sheets>
    <sheet name="VOORBL" sheetId="7" r:id="rId1"/>
    <sheet name="RECON" sheetId="1" r:id="rId2"/>
    <sheet name="FREE" sheetId="2" r:id="rId3"/>
    <sheet name="SCHED A" sheetId="19" r:id="rId4"/>
    <sheet name="SCHED B" sheetId="18" r:id="rId5"/>
    <sheet name="EEA1" sheetId="4" r:id="rId6"/>
    <sheet name="EEA2" sheetId="20" r:id="rId7"/>
    <sheet name="EEA3" sheetId="21" r:id="rId8"/>
    <sheet name="DISTR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2" l="1"/>
  <c r="E54" i="6"/>
  <c r="D54" i="6"/>
  <c r="E45" i="6"/>
  <c r="E37" i="6"/>
  <c r="G51" i="6"/>
  <c r="G31" i="6"/>
  <c r="B45" i="20"/>
  <c r="C10" i="1"/>
  <c r="E95" i="2"/>
  <c r="E94" i="2"/>
  <c r="C48" i="1" s="1"/>
  <c r="G27" i="6" s="1"/>
  <c r="E79" i="2"/>
  <c r="D53" i="2"/>
  <c r="D47" i="2"/>
  <c r="D48" i="2"/>
  <c r="D46" i="2"/>
  <c r="D42" i="2"/>
  <c r="D13" i="19"/>
  <c r="E23" i="2"/>
  <c r="E24" i="2"/>
  <c r="E81" i="2" s="1"/>
  <c r="E25" i="2"/>
  <c r="F26" i="2" s="1"/>
  <c r="F20" i="2"/>
  <c r="D20" i="2"/>
  <c r="E11" i="21"/>
  <c r="A1" i="21"/>
  <c r="D15" i="20"/>
  <c r="E12" i="2"/>
  <c r="E11" i="2"/>
  <c r="E12" i="20"/>
  <c r="E13" i="20"/>
  <c r="E34" i="20" s="1"/>
  <c r="E14" i="20"/>
  <c r="B10" i="19" s="1"/>
  <c r="B14" i="18"/>
  <c r="E38" i="2"/>
  <c r="C13" i="19"/>
  <c r="D15" i="4"/>
  <c r="D16" i="4"/>
  <c r="E16" i="4"/>
  <c r="E12" i="4"/>
  <c r="F51" i="6"/>
  <c r="F47" i="6"/>
  <c r="F34" i="6"/>
  <c r="E31" i="6"/>
  <c r="F31" i="6"/>
  <c r="D31" i="6"/>
  <c r="D37" i="6"/>
  <c r="D45" i="6"/>
  <c r="F29" i="6"/>
  <c r="E27" i="6"/>
  <c r="E23" i="6"/>
  <c r="F18" i="6"/>
  <c r="E15" i="6"/>
  <c r="E10" i="6"/>
  <c r="E67" i="2"/>
  <c r="F67" i="2"/>
  <c r="B22" i="1"/>
  <c r="C21" i="19"/>
  <c r="A1" i="20"/>
  <c r="A1" i="19"/>
  <c r="B23" i="1"/>
  <c r="B25" i="1"/>
  <c r="C12" i="1"/>
  <c r="A1" i="1"/>
  <c r="A1" i="2"/>
  <c r="A58" i="2" s="1"/>
  <c r="A1" i="18"/>
  <c r="A1" i="4"/>
  <c r="A1" i="6"/>
  <c r="A38" i="6"/>
  <c r="C8" i="1"/>
  <c r="E13" i="4"/>
  <c r="E14" i="4" s="1"/>
  <c r="E35" i="4"/>
  <c r="E30" i="4"/>
  <c r="E13" i="2"/>
  <c r="E14" i="2"/>
  <c r="E77" i="2"/>
  <c r="D67" i="2"/>
  <c r="B24" i="1"/>
  <c r="C25" i="1"/>
  <c r="E15" i="2"/>
  <c r="E76" i="2" s="1"/>
  <c r="E78" i="2" s="1"/>
  <c r="E12" i="21" l="1"/>
  <c r="E29" i="20"/>
  <c r="E16" i="20"/>
  <c r="E33" i="20"/>
  <c r="E35" i="20" s="1"/>
  <c r="B9" i="19"/>
  <c r="E17" i="4"/>
  <c r="F18" i="4" s="1"/>
  <c r="F21" i="4" s="1"/>
  <c r="F48" i="4" s="1"/>
  <c r="E34" i="4"/>
  <c r="E36" i="4" s="1"/>
  <c r="E83" i="2"/>
  <c r="B13" i="18"/>
  <c r="B16" i="18" s="1"/>
  <c r="E72" i="2"/>
  <c r="B8" i="19"/>
  <c r="E96" i="2"/>
  <c r="E80" i="2"/>
  <c r="E82" i="2" s="1"/>
  <c r="E25" i="21" l="1"/>
  <c r="E30" i="21"/>
  <c r="F12" i="21"/>
  <c r="E36" i="20"/>
  <c r="D36" i="20" s="1"/>
  <c r="B30" i="1"/>
  <c r="E37" i="4"/>
  <c r="D37" i="4" s="1"/>
  <c r="F37" i="4"/>
  <c r="B29" i="1"/>
  <c r="C14" i="18"/>
  <c r="E17" i="20" s="1"/>
  <c r="C13" i="18"/>
  <c r="E16" i="2" s="1"/>
  <c r="E84" i="2"/>
  <c r="D84" i="2" s="1"/>
  <c r="B28" i="1"/>
  <c r="E29" i="21" l="1"/>
  <c r="E31" i="21" s="1"/>
  <c r="F15" i="21"/>
  <c r="F42" i="21" s="1"/>
  <c r="B11" i="19"/>
  <c r="B13" i="19" s="1"/>
  <c r="F36" i="20"/>
  <c r="F84" i="2"/>
  <c r="D16" i="2"/>
  <c r="F16" i="2"/>
  <c r="F17" i="20"/>
  <c r="F20" i="20" s="1"/>
  <c r="F46" i="20" s="1"/>
  <c r="D17" i="20"/>
  <c r="C11" i="19" l="1"/>
  <c r="F22" i="21" s="1"/>
  <c r="C8" i="19"/>
  <c r="F39" i="2" s="1"/>
  <c r="C9" i="19"/>
  <c r="F27" i="4" s="1"/>
  <c r="C10" i="19"/>
  <c r="F26" i="20" s="1"/>
  <c r="D26" i="20" s="1"/>
  <c r="E30" i="20" s="1"/>
  <c r="F30" i="20" s="1"/>
  <c r="B17" i="19"/>
  <c r="D10" i="19"/>
  <c r="F39" i="20" s="1"/>
  <c r="D8" i="19"/>
  <c r="F87" i="2" s="1"/>
  <c r="D11" i="19"/>
  <c r="F35" i="21" s="1"/>
  <c r="D9" i="19"/>
  <c r="F41" i="4" s="1"/>
  <c r="B31" i="1"/>
  <c r="B32" i="1" s="1"/>
  <c r="B33" i="1" s="1"/>
  <c r="C33" i="1" s="1"/>
  <c r="E32" i="21"/>
  <c r="D32" i="21" s="1"/>
  <c r="D4" i="1"/>
  <c r="D6" i="1" s="1"/>
  <c r="D53" i="1" s="1"/>
  <c r="F29" i="2"/>
  <c r="F99" i="2" s="1"/>
  <c r="B18" i="1" l="1"/>
  <c r="F44" i="20"/>
  <c r="F32" i="21"/>
  <c r="D27" i="4"/>
  <c r="E31" i="4" s="1"/>
  <c r="F31" i="4" s="1"/>
  <c r="B17" i="1" s="1"/>
  <c r="F46" i="4"/>
  <c r="F55" i="2"/>
  <c r="F65" i="2" s="1"/>
  <c r="D39" i="2"/>
  <c r="D99" i="2" s="1"/>
  <c r="E73" i="2" s="1"/>
  <c r="F73" i="2" s="1"/>
  <c r="B16" i="1" s="1"/>
  <c r="D22" i="21"/>
  <c r="E26" i="21" s="1"/>
  <c r="F26" i="21" s="1"/>
  <c r="B19" i="1" s="1"/>
  <c r="F40" i="21"/>
  <c r="F97" i="2"/>
  <c r="E97" i="2" s="1"/>
  <c r="C41" i="1"/>
  <c r="G15" i="6"/>
  <c r="G23" i="6" l="1"/>
  <c r="F23" i="6" s="1"/>
  <c r="C43" i="1"/>
  <c r="C19" i="1"/>
  <c r="G10" i="6"/>
  <c r="C39" i="1"/>
  <c r="H54" i="6"/>
  <c r="C50" i="1"/>
  <c r="C53" i="1" s="1"/>
  <c r="F15" i="6"/>
  <c r="F37" i="6" s="1"/>
  <c r="F45" i="6" s="1"/>
  <c r="F54" i="6" s="1"/>
  <c r="I10" i="6" l="1"/>
  <c r="G37" i="6"/>
  <c r="G45" i="6" s="1"/>
  <c r="G54" i="6" s="1"/>
  <c r="H34" i="6"/>
  <c r="I34" i="6" s="1"/>
  <c r="H18" i="6"/>
  <c r="I18" i="6" s="1"/>
  <c r="H47" i="6"/>
  <c r="I47" i="6" s="1"/>
  <c r="H29" i="6"/>
  <c r="I29" i="6" s="1"/>
  <c r="H15" i="6"/>
  <c r="H23" i="6"/>
  <c r="I23" i="6" s="1"/>
  <c r="H31" i="6"/>
  <c r="I31" i="6" s="1"/>
  <c r="H51" i="6"/>
  <c r="I51" i="6" s="1"/>
  <c r="H37" i="6" l="1"/>
  <c r="H45" i="6" s="1"/>
  <c r="I15" i="6"/>
  <c r="I37" i="6" s="1"/>
  <c r="I45" i="6" s="1"/>
  <c r="I54" i="6" s="1"/>
</calcChain>
</file>

<file path=xl/sharedStrings.xml><?xml version="1.0" encoding="utf-8"?>
<sst xmlns="http://schemas.openxmlformats.org/spreadsheetml/2006/main" count="315" uniqueCount="215">
  <si>
    <t>RECONCILIATION STATEMENT</t>
  </si>
  <si>
    <t>MASTERS FEES</t>
  </si>
  <si>
    <t>PROVISION FOR RENEWAL OF SECURITY BOND</t>
  </si>
  <si>
    <t>PROVISION FOR BANK CHARGES</t>
  </si>
  <si>
    <t>Destruction of Records</t>
  </si>
  <si>
    <t>Petties, Postage &amp; Stationery</t>
  </si>
  <si>
    <t>BALANCE AVAILABLE FOR DISTRIBUTION</t>
  </si>
  <si>
    <t>FIRST &amp; FINAL LIQUIDATION ACCOUNT</t>
  </si>
  <si>
    <t>FREE RESIDUE ACCOUNT</t>
  </si>
  <si>
    <t>RECEIPTS</t>
  </si>
  <si>
    <t>NO</t>
  </si>
  <si>
    <t>DISBURSEMENTS</t>
  </si>
  <si>
    <t>Premium &amp; Stamp Duty on Security</t>
  </si>
  <si>
    <t>ADVERTISING SECOND MEETING OF</t>
  </si>
  <si>
    <t>CREDITORS</t>
  </si>
  <si>
    <t>Government Printer</t>
  </si>
  <si>
    <t>The Citizen</t>
  </si>
  <si>
    <t>Die Beeld</t>
  </si>
  <si>
    <t>DESTRUCTION OF RECORDS</t>
  </si>
  <si>
    <t>PETTIES, POSTAGE &amp; STATIONERY</t>
  </si>
  <si>
    <t>PROVISION FOR ADVERTISING</t>
  </si>
  <si>
    <t>FIRST &amp; FINAL DISTRIBUTION ACCOUNT</t>
  </si>
  <si>
    <t>CLAIMS</t>
  </si>
  <si>
    <t>AWARDS</t>
  </si>
  <si>
    <t>CLAIM</t>
  </si>
  <si>
    <t>NAME &amp; ADDRESS OF</t>
  </si>
  <si>
    <t>NATURE OF</t>
  </si>
  <si>
    <t>TOTAL</t>
  </si>
  <si>
    <t>PREFERENT</t>
  </si>
  <si>
    <t>CONCURRENT</t>
  </si>
  <si>
    <t>DEFICIENCY</t>
  </si>
  <si>
    <t>CREDITOR</t>
  </si>
  <si>
    <t>SECURED</t>
  </si>
  <si>
    <t>SCHEDULE "B"</t>
  </si>
  <si>
    <t>S A R S</t>
  </si>
  <si>
    <t>Enc. Asset Account No. 1</t>
  </si>
  <si>
    <t xml:space="preserve">BALANCE AVAILABLE FOR </t>
  </si>
  <si>
    <t xml:space="preserve">DISTRIBUTION AND AWARDED </t>
  </si>
  <si>
    <t>AS FOLLOWS :-</t>
  </si>
  <si>
    <t>V/H</t>
  </si>
  <si>
    <t>Bank Charges - Current Account</t>
  </si>
  <si>
    <t>Provision for Bank Charges</t>
  </si>
  <si>
    <t>LBS (CAPE) (PTY) LTD</t>
  </si>
  <si>
    <t>PROCEEDS SALE OF IMMOVABLE PROPERTY</t>
  </si>
  <si>
    <t>(Shortfall)</t>
  </si>
  <si>
    <t>TRUSTEES FEES</t>
  </si>
  <si>
    <t>Gross Realisations</t>
  </si>
  <si>
    <t>SCHEDULE "A"</t>
  </si>
  <si>
    <t xml:space="preserve">GROSS </t>
  </si>
  <si>
    <t>REALISATIONS</t>
  </si>
  <si>
    <t>SECURITY</t>
  </si>
  <si>
    <t>BOND</t>
  </si>
  <si>
    <t>MASTERS</t>
  </si>
  <si>
    <t>FEES</t>
  </si>
  <si>
    <t>GROSS</t>
  </si>
  <si>
    <t>ENC ASSET ACCOUNT NO 1</t>
  </si>
  <si>
    <t>ENC ASSET ACCOUNT NO 2</t>
  </si>
  <si>
    <t>MASTERS FEES CALCULATION</t>
  </si>
  <si>
    <t>Pro Rata Share as per Schedule "A"</t>
  </si>
  <si>
    <t>Enc Asset Account No 2</t>
  </si>
  <si>
    <t>Enc. Asset Account No. 2</t>
  </si>
  <si>
    <t>Over R150,000-00</t>
  </si>
  <si>
    <t>VALLEY GROVE FARMS (PTY) LTD (IN LIQUIDATION)</t>
  </si>
  <si>
    <t>FOUNDED IN FEBRUARY 2012</t>
  </si>
  <si>
    <t>(Date application was filed 4 September 2022 - Final Liquidation order - 18 September 2022)</t>
  </si>
  <si>
    <t>LIQUIDATOR</t>
  </si>
  <si>
    <t>Capital Bank Ltd</t>
  </si>
  <si>
    <t>First Mortgage Bond</t>
  </si>
  <si>
    <t xml:space="preserve">over Portion 8 of the </t>
  </si>
  <si>
    <t>Farm ValleyGrove</t>
  </si>
  <si>
    <t>Relies</t>
  </si>
  <si>
    <t>Harvest Finance Ltd</t>
  </si>
  <si>
    <t>Special Notarial Bond</t>
  </si>
  <si>
    <t>over Bottling Plant &amp;</t>
  </si>
  <si>
    <t>Equipment</t>
  </si>
  <si>
    <t>Vinetech Supplies Ltd</t>
  </si>
  <si>
    <t>Goods sold &amp; Deliv</t>
  </si>
  <si>
    <t>AgriTech Finance</t>
  </si>
  <si>
    <t>Instalment Sales</t>
  </si>
  <si>
    <t>Agreement over</t>
  </si>
  <si>
    <t>2019 Grape Harvester</t>
  </si>
  <si>
    <t>Reg CA9090</t>
  </si>
  <si>
    <t>SARS</t>
  </si>
  <si>
    <t>Arrear VAT</t>
  </si>
  <si>
    <t>Income Tax</t>
  </si>
  <si>
    <t>Winecraft Essentials Ltd</t>
  </si>
  <si>
    <t>Goods sold &amp; Deliver</t>
  </si>
  <si>
    <t>MOENG Thabo</t>
  </si>
  <si>
    <t>Salary &amp; Leave Pay</t>
  </si>
  <si>
    <t>Pref ito Sec 98A</t>
  </si>
  <si>
    <t>SMITH David</t>
  </si>
  <si>
    <t xml:space="preserve">Shareholder &amp; </t>
  </si>
  <si>
    <t>Director - no Pref</t>
  </si>
  <si>
    <t>NDLOVU Maria</t>
  </si>
  <si>
    <t>MTHEMBU Sindiwe</t>
  </si>
  <si>
    <t>ENCUMBERED ASSET ACCOUNT NO. 1 - CLAIM NO 1 - FIRST MORTGAGE BOND OVER</t>
  </si>
  <si>
    <t>OVER PORTION 8 OF THE FARM VALLEYGROVE - CAPITAL BANK LTD</t>
  </si>
  <si>
    <t xml:space="preserve">SOLD BY PUBLIC AUCTION </t>
  </si>
  <si>
    <t>FOR THE AMOUNT OF R9,100,000-00</t>
  </si>
  <si>
    <t>Full Purchase price of immovable assets</t>
  </si>
  <si>
    <t xml:space="preserve">          VAT 15%</t>
  </si>
  <si>
    <t>GUARDIAN SURE BOND LTD</t>
  </si>
  <si>
    <t>Bond from September 2022 to 2023</t>
  </si>
  <si>
    <t>Bond from September 2023 to 2024</t>
  </si>
  <si>
    <t>Output VAT</t>
  </si>
  <si>
    <t>3% on R9,100,000-00</t>
  </si>
  <si>
    <t>Less:  3% x 15% on R1,186,956,52</t>
  </si>
  <si>
    <t>Claim No.1  - Capital Bank Ltd</t>
  </si>
  <si>
    <t xml:space="preserve">ENCUMBERED ASSET ACCOUNT NO. 2 - CLAIM NO 2 - NOTARIAL BOND REGISTERED </t>
  </si>
  <si>
    <t>OVER BOTTLING PLAND AND EQUIPMENTS - HARVEST FINANCE LTD</t>
  </si>
  <si>
    <t>PROCEEDS SALE OF MOVABLE PROPERTY</t>
  </si>
  <si>
    <t>SOLD BY PUBLIC AUCTION</t>
  </si>
  <si>
    <t>FOR THE AMOUNT OF R3,500,000-00</t>
  </si>
  <si>
    <t>Proceeds sale of Bottling plant &amp;</t>
  </si>
  <si>
    <t>Equipment (listed as per Notarial Bond)</t>
  </si>
  <si>
    <t>Add : VAT 15%</t>
  </si>
  <si>
    <t>No income TAX calculated</t>
  </si>
  <si>
    <t>Non Interest, Occupational Interest</t>
  </si>
  <si>
    <t>accumelated</t>
  </si>
  <si>
    <t>HASTING AUCTIONEERS</t>
  </si>
  <si>
    <t>EXPENSES AUC 12-11-2022</t>
  </si>
  <si>
    <t>Free Residue Account</t>
  </si>
  <si>
    <t>HASTING AUCTIONS</t>
  </si>
  <si>
    <t>Proceeds sale of movable asset sold by</t>
  </si>
  <si>
    <t>public auction:-</t>
  </si>
  <si>
    <t>Bottled wines</t>
  </si>
  <si>
    <t>Movable assets and office equipment</t>
  </si>
  <si>
    <t>VAT</t>
  </si>
  <si>
    <t>Less : Input VAT</t>
  </si>
  <si>
    <t>10% on R3,500,000-00</t>
  </si>
  <si>
    <t>Less: 10% x 15%</t>
  </si>
  <si>
    <t>ENCUMBERED ASSET ACCOUNT NO. 3 - CLAIM NO 4 - INSTALMENT SALES AGREEMENT</t>
  </si>
  <si>
    <t>OVER 2019 GRAPE HARVESTER - AGRITECH FINANCE</t>
  </si>
  <si>
    <t>FOR THE AMOUNT OF R1,150,000-00</t>
  </si>
  <si>
    <t>Proceeds sale of 2019 Grape Harvester</t>
  </si>
  <si>
    <t>SOLD BY PRIVATE TREATY</t>
  </si>
  <si>
    <t>SITHOLE &amp; PARTNERS</t>
  </si>
  <si>
    <t>Proceeds of Book Debts (No VAT)</t>
  </si>
  <si>
    <t>PROCEEDS OF STELLA VALLEY CABERNET</t>
  </si>
  <si>
    <t xml:space="preserve">Grape harvested </t>
  </si>
  <si>
    <t>Expenses and wages iro harvesting</t>
  </si>
  <si>
    <t>ENC ASSET ACCOUNT NO 3</t>
  </si>
  <si>
    <t>Maximum Fees payable</t>
  </si>
  <si>
    <t>R275,00 per R5,000  (R275,00 x 2816)</t>
  </si>
  <si>
    <t xml:space="preserve">Claim No. 4  - AgriTech Finance </t>
  </si>
  <si>
    <t>Claim No. 2 - Harvest Finance Ltd</t>
  </si>
  <si>
    <t>HORIZON ATTORNEYS</t>
  </si>
  <si>
    <t>Taxed Bill of Costs iro winding up application</t>
  </si>
  <si>
    <t>LIQUIDATORS FEES</t>
  </si>
  <si>
    <t>10% on R274,594,10</t>
  </si>
  <si>
    <t>Less: 10% x 15% on R35,816,62</t>
  </si>
  <si>
    <t>10% on R88,405,08</t>
  </si>
  <si>
    <t>10% on R120,876,76</t>
  </si>
  <si>
    <t>AWARDED AS FOLLOWS:-</t>
  </si>
  <si>
    <t>Claim 7 - Moeng Thabo</t>
  </si>
  <si>
    <t>Claim 10 - Mthembu Sindiwe</t>
  </si>
  <si>
    <t>SARS - VAT (Section 99)</t>
  </si>
  <si>
    <t>SARS - Income Tax (Section 99)</t>
  </si>
  <si>
    <t>Concurrent dividend</t>
  </si>
  <si>
    <t>BALANCE AS PER BANK STATEMENT</t>
  </si>
  <si>
    <t>Pre Liquidation VAT payable to SARS</t>
  </si>
  <si>
    <t>Enc Asset Account no 1</t>
  </si>
  <si>
    <t>Enc Asset Account no 2</t>
  </si>
  <si>
    <t>Enc Asset Account no 3</t>
  </si>
  <si>
    <t>LIQUIDATORS - ADMIN EXPENSES</t>
  </si>
  <si>
    <t>Enc. Asset Account No. 3</t>
  </si>
  <si>
    <t>Claim no 1  - Capital Bank Ltd</t>
  </si>
  <si>
    <t>Not suffient funds to calculate interest</t>
  </si>
  <si>
    <t>Claim no 2 - Harvest Finance Ltd</t>
  </si>
  <si>
    <t>Claim no 4 - AgriTech Finance</t>
  </si>
  <si>
    <t>Secured Creditors</t>
  </si>
  <si>
    <t>Preferent Creditors</t>
  </si>
  <si>
    <t>Claim no 7 - MOENG Thabo</t>
  </si>
  <si>
    <t>Claim no 10 - MTHEMBU Sindiwe</t>
  </si>
  <si>
    <t>Claim no 5 - SARS</t>
  </si>
  <si>
    <t>BALANCE AS PER CASH COOK</t>
  </si>
  <si>
    <t>Balance carried forward</t>
  </si>
  <si>
    <t>Balance brought forwar</t>
  </si>
  <si>
    <t>Balance brought forward</t>
  </si>
  <si>
    <t>DIV OF 13,40c/R</t>
  </si>
  <si>
    <t>Concurrent Dividend of 13,40c/R</t>
  </si>
  <si>
    <t>CULTIVATION OF GRAPES IN THE WESTERN CAPE</t>
  </si>
  <si>
    <t>FIRST &amp; FINAL LIQUIDATION &amp; DISTRIBUTION ACCOUNT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</si>
  <si>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</si>
  <si>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</si>
  <si>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</si>
  <si>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</si>
  <si>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</si>
  <si>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</si>
  <si>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</si>
  <si>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</si>
  <si>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</si>
  <si>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</si>
  <si>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</si>
  <si>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r>
      <t>LODGED BY</t>
    </r>
    <r>
      <rPr>
        <sz val="11"/>
        <rFont val="Avenir Next LT Pro"/>
        <family val="2"/>
      </rPr>
      <t xml:space="preserve"> :</t>
    </r>
  </si>
  <si>
    <r>
      <rPr>
        <b/>
        <u/>
        <sz val="11"/>
        <rFont val="Avenir Next LT Pro"/>
        <family val="2"/>
      </rPr>
      <t>Add</t>
    </r>
    <r>
      <rPr>
        <sz val="11"/>
        <rFont val="Avenir Next LT Pro"/>
        <family val="2"/>
      </rPr>
      <t xml:space="preserve"> : Outstanding deposit for bottling plant Hasting Auctions</t>
    </r>
  </si>
  <si>
    <r>
      <t>Add</t>
    </r>
    <r>
      <rPr>
        <sz val="11"/>
        <rFont val="Avenir Next LT Pro"/>
        <family val="2"/>
      </rPr>
      <t xml:space="preserve"> ; VAT 15%</t>
    </r>
  </si>
  <si>
    <r>
      <t>Add</t>
    </r>
    <r>
      <rPr>
        <sz val="11"/>
        <rFont val="Avenir Next LT Pro"/>
        <family val="2"/>
      </rPr>
      <t xml:space="preserve"> : VAT 15%</t>
    </r>
  </si>
  <si>
    <r>
      <t>AND AWARDED AS FOLLOWS</t>
    </r>
    <r>
      <rPr>
        <sz val="11"/>
        <rFont val="Avenir Next LT Pro"/>
        <family val="2"/>
      </rPr>
      <t xml:space="preserve"> :-</t>
    </r>
  </si>
  <si>
    <r>
      <rPr>
        <b/>
        <u/>
        <sz val="11"/>
        <rFont val="Avenir Next LT Pro"/>
        <family val="2"/>
      </rPr>
      <t>Add</t>
    </r>
    <r>
      <rPr>
        <sz val="11"/>
        <rFont val="Avenir Next LT Pro"/>
        <family val="2"/>
      </rPr>
      <t>:  VAT 15%</t>
    </r>
  </si>
  <si>
    <r>
      <rPr>
        <b/>
        <u/>
        <sz val="11"/>
        <rFont val="Avenir Next LT Pro"/>
        <family val="2"/>
      </rPr>
      <t>Less:</t>
    </r>
    <r>
      <rPr>
        <sz val="11"/>
        <rFont val="Avenir Next LT Pro"/>
        <family val="2"/>
      </rPr>
      <t xml:space="preserve">  Auctioneers expenses - Schedule "B"</t>
    </r>
  </si>
  <si>
    <r>
      <rPr>
        <b/>
        <u/>
        <sz val="11"/>
        <rFont val="Avenir Next LT Pro"/>
        <family val="2"/>
      </rPr>
      <t>Less:</t>
    </r>
    <r>
      <rPr>
        <sz val="11"/>
        <rFont val="Avenir Next LT Pro"/>
        <family val="2"/>
      </rPr>
      <t xml:space="preserve"> Colleting Fees</t>
    </r>
  </si>
  <si>
    <r>
      <rPr>
        <b/>
        <u/>
        <sz val="11"/>
        <rFont val="Avenir Next LT Pro"/>
        <family val="2"/>
      </rPr>
      <t>Add</t>
    </r>
    <r>
      <rPr>
        <sz val="11"/>
        <rFont val="Avenir Next LT Pro"/>
        <family val="2"/>
      </rPr>
      <t>: VAT 15%</t>
    </r>
  </si>
  <si>
    <r>
      <t>BANK CHARGES</t>
    </r>
    <r>
      <rPr>
        <sz val="11"/>
        <rFont val="Avenir Next LT Pro"/>
        <family val="2"/>
      </rPr>
      <t xml:space="preserve"> </t>
    </r>
  </si>
  <si>
    <r>
      <t>Add:</t>
    </r>
    <r>
      <rPr>
        <sz val="11"/>
        <rFont val="Avenir Next LT Pro"/>
        <family val="2"/>
      </rPr>
      <t xml:space="preserve">  VAT 15%</t>
    </r>
  </si>
  <si>
    <r>
      <rPr>
        <b/>
        <u/>
        <sz val="11"/>
        <rFont val="Avenir Next LT Pro"/>
        <family val="2"/>
      </rPr>
      <t>Less</t>
    </r>
    <r>
      <rPr>
        <sz val="11"/>
        <rFont val="Avenir Next LT Pro"/>
        <family val="2"/>
      </rPr>
      <t>: Input VAT</t>
    </r>
  </si>
  <si>
    <r>
      <rPr>
        <b/>
        <u/>
        <sz val="11"/>
        <rFont val="Avenir Next LT Pro"/>
        <family val="2"/>
      </rPr>
      <t>Less :</t>
    </r>
    <r>
      <rPr>
        <sz val="11"/>
        <rFont val="Avenir Next LT Pro"/>
        <family val="2"/>
      </rPr>
      <t xml:space="preserve"> 10% x 15% on R15,766,53</t>
    </r>
  </si>
  <si>
    <r>
      <rPr>
        <b/>
        <u/>
        <sz val="11"/>
        <rFont val="Avenir Next LT Pro"/>
        <family val="2"/>
      </rPr>
      <t xml:space="preserve">Add </t>
    </r>
    <r>
      <rPr>
        <sz val="11"/>
        <rFont val="Avenir Next LT Pro"/>
        <family val="2"/>
      </rPr>
      <t>: VAT 15%</t>
    </r>
  </si>
  <si>
    <r>
      <rPr>
        <b/>
        <u/>
        <sz val="11"/>
        <rFont val="Avenir Next LT Pro"/>
        <family val="2"/>
      </rPr>
      <t>Add:</t>
    </r>
    <r>
      <rPr>
        <sz val="11"/>
        <rFont val="Avenir Next LT Pro"/>
        <family val="2"/>
      </rPr>
      <t xml:space="preserve"> VAT 15%</t>
    </r>
  </si>
  <si>
    <r>
      <rPr>
        <b/>
        <u/>
        <sz val="11"/>
        <rFont val="Avenir Next LT Pro"/>
        <family val="2"/>
      </rPr>
      <t>Less</t>
    </r>
    <r>
      <rPr>
        <u/>
        <sz val="11"/>
        <rFont val="Avenir Next LT Pro"/>
        <family val="2"/>
      </rPr>
      <t xml:space="preserve"> </t>
    </r>
    <r>
      <rPr>
        <sz val="11"/>
        <rFont val="Avenir Next LT Pro"/>
        <family val="2"/>
      </rPr>
      <t>: Auctioneers Commission &amp; Expenses</t>
    </r>
  </si>
  <si>
    <r>
      <rPr>
        <b/>
        <u/>
        <sz val="11"/>
        <rFont val="Avenir Next LT Pro"/>
        <family val="2"/>
      </rPr>
      <t>Less</t>
    </r>
    <r>
      <rPr>
        <sz val="11"/>
        <rFont val="Avenir Next LT Pro"/>
        <family val="2"/>
      </rPr>
      <t xml:space="preserve"> : Rates &amp; Taxes </t>
    </r>
  </si>
  <si>
    <r>
      <rPr>
        <b/>
        <u/>
        <sz val="11"/>
        <rFont val="Avenir Next LT Pro"/>
        <family val="2"/>
      </rPr>
      <t>Less</t>
    </r>
    <r>
      <rPr>
        <sz val="11"/>
        <rFont val="Avenir Next LT Pro"/>
        <family val="2"/>
      </rPr>
      <t xml:space="preserve"> Input VAT</t>
    </r>
  </si>
  <si>
    <r>
      <rPr>
        <b/>
        <u/>
        <sz val="11"/>
        <rFont val="Avenir Next LT Pro"/>
        <family val="2"/>
      </rPr>
      <t>Add</t>
    </r>
    <r>
      <rPr>
        <sz val="11"/>
        <rFont val="Avenir Next LT Pro"/>
        <family val="2"/>
      </rPr>
      <t xml:space="preserve"> : VAT 15%</t>
    </r>
  </si>
  <si>
    <r>
      <rPr>
        <b/>
        <u/>
        <sz val="11"/>
        <rFont val="Avenir Next LT Pro"/>
        <family val="2"/>
      </rPr>
      <t>Less</t>
    </r>
    <r>
      <rPr>
        <sz val="11"/>
        <rFont val="Avenir Next LT Pro"/>
        <family val="2"/>
      </rPr>
      <t xml:space="preserve">:  Repairs &amp; Maintanance </t>
    </r>
  </si>
  <si>
    <r>
      <rPr>
        <b/>
        <u/>
        <sz val="11"/>
        <rFont val="Avenir Next LT Pro"/>
        <family val="2"/>
      </rPr>
      <t>Less</t>
    </r>
    <r>
      <rPr>
        <sz val="11"/>
        <rFont val="Avenir Next LT Pro"/>
        <family val="2"/>
      </rPr>
      <t>:  Auctioneers Expenses - Schedule "B"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</si>
</sst>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86" formatCode="&quot;R&quot;\ 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Avenir Next LT Pro"/>
      <family val="2"/>
    </font>
    <font>
      <b/>
      <u/>
      <sz val="11"/>
      <name val="Avenir Next LT Pro"/>
      <family val="2"/>
    </font>
    <font>
      <u/>
      <sz val="11"/>
      <name val="Avenir Next LT Pro"/>
      <family val="2"/>
    </font>
    <font>
      <b/>
      <sz val="11"/>
      <name val="Avenir Next LT Pro"/>
      <family val="2"/>
    </font>
    <font>
      <b/>
      <i/>
      <sz val="11"/>
      <name val="Avenir Next LT Pro"/>
      <family val="2"/>
    </font>
    <font>
      <i/>
      <sz val="11"/>
      <name val="Avenir Next LT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9">
    <xf numFmtId="0" fontId="0" fillId="0" borderId="0" xfId="0"/>
    <xf numFmtId="171" fontId="0" fillId="0" borderId="0" xfId="1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71" fontId="2" fillId="0" borderId="0" xfId="1" applyFont="1"/>
    <xf numFmtId="0" fontId="2" fillId="0" borderId="0" xfId="0" applyFont="1" applyAlignment="1">
      <alignment horizontal="center"/>
    </xf>
    <xf numFmtId="171" fontId="2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171" fontId="5" fillId="0" borderId="1" xfId="1" applyFont="1" applyBorder="1"/>
    <xf numFmtId="171" fontId="3" fillId="0" borderId="1" xfId="1" applyFont="1" applyBorder="1"/>
    <xf numFmtId="0" fontId="3" fillId="0" borderId="1" xfId="0" applyFont="1" applyBorder="1"/>
    <xf numFmtId="0" fontId="3" fillId="0" borderId="0" xfId="0" applyFont="1" applyBorder="1"/>
    <xf numFmtId="171" fontId="3" fillId="2" borderId="1" xfId="1" applyFont="1" applyFill="1" applyBorder="1"/>
    <xf numFmtId="171" fontId="3" fillId="0" borderId="1" xfId="1" applyFont="1" applyBorder="1" applyAlignment="1">
      <alignment horizontal="right"/>
    </xf>
    <xf numFmtId="171" fontId="3" fillId="0" borderId="0" xfId="1" applyFo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186" fontId="3" fillId="4" borderId="1" xfId="1" applyNumberFormat="1" applyFont="1" applyFill="1" applyBorder="1"/>
    <xf numFmtId="171" fontId="3" fillId="4" borderId="1" xfId="1" applyFont="1" applyFill="1" applyBorder="1"/>
    <xf numFmtId="171" fontId="3" fillId="0" borderId="0" xfId="0" applyNumberFormat="1" applyFont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171" fontId="3" fillId="0" borderId="1" xfId="1" applyFont="1" applyFill="1" applyBorder="1"/>
    <xf numFmtId="0" fontId="3" fillId="0" borderId="0" xfId="0" applyFont="1" applyFill="1"/>
    <xf numFmtId="171" fontId="3" fillId="5" borderId="1" xfId="1" applyFont="1" applyFill="1" applyBorder="1"/>
    <xf numFmtId="0" fontId="4" fillId="3" borderId="1" xfId="0" applyFont="1" applyFill="1" applyBorder="1" applyAlignment="1">
      <alignment horizontal="center"/>
    </xf>
    <xf numFmtId="171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171" fontId="3" fillId="0" borderId="1" xfId="0" applyNumberFormat="1" applyFont="1" applyFill="1" applyBorder="1"/>
    <xf numFmtId="0" fontId="3" fillId="0" borderId="1" xfId="0" applyFont="1" applyBorder="1" applyAlignment="1">
      <alignment horizontal="right"/>
    </xf>
    <xf numFmtId="171" fontId="6" fillId="0" borderId="1" xfId="1" applyFont="1" applyBorder="1"/>
    <xf numFmtId="0" fontId="7" fillId="0" borderId="1" xfId="0" applyFont="1" applyBorder="1"/>
    <xf numFmtId="0" fontId="6" fillId="0" borderId="1" xfId="0" applyFont="1" applyBorder="1"/>
    <xf numFmtId="0" fontId="8" fillId="0" borderId="1" xfId="0" applyFont="1" applyBorder="1"/>
    <xf numFmtId="171" fontId="3" fillId="0" borderId="0" xfId="1" applyFont="1" applyAlignment="1">
      <alignment horizontal="right"/>
    </xf>
    <xf numFmtId="171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171" fontId="3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zoomScaleNormal="100" workbookViewId="0">
      <selection sqref="A1:IV65536"/>
    </sheetView>
  </sheetViews>
  <sheetFormatPr defaultRowHeight="14.5" x14ac:dyDescent="0.35"/>
  <cols>
    <col min="1" max="1" width="90" style="11" customWidth="1"/>
    <col min="2" max="16384" width="8.7265625" style="11"/>
  </cols>
  <sheetData>
    <row r="1" spans="1:1" s="9" customFormat="1" x14ac:dyDescent="0.35">
      <c r="A1" s="8" t="s">
        <v>183</v>
      </c>
    </row>
    <row r="3" spans="1:1" s="10" customFormat="1" x14ac:dyDescent="0.35"/>
    <row r="12" spans="1:1" s="10" customFormat="1" x14ac:dyDescent="0.35"/>
    <row r="20" spans="1:1" x14ac:dyDescent="0.35">
      <c r="A20" s="10" t="s">
        <v>62</v>
      </c>
    </row>
    <row r="22" spans="1:1" x14ac:dyDescent="0.35">
      <c r="A22" s="10" t="s">
        <v>181</v>
      </c>
    </row>
    <row r="24" spans="1:1" x14ac:dyDescent="0.35">
      <c r="A24" s="10" t="s">
        <v>63</v>
      </c>
    </row>
    <row r="27" spans="1:1" x14ac:dyDescent="0.35">
      <c r="A27" s="9" t="s">
        <v>64</v>
      </c>
    </row>
    <row r="29" spans="1:1" x14ac:dyDescent="0.35">
      <c r="A29" s="10" t="s">
        <v>182</v>
      </c>
    </row>
    <row r="38" spans="1:1" x14ac:dyDescent="0.35">
      <c r="A38" s="12" t="s">
        <v>194</v>
      </c>
    </row>
    <row r="39" spans="1:1" x14ac:dyDescent="0.35">
      <c r="A39" s="12" t="s">
        <v>65</v>
      </c>
    </row>
    <row r="54" spans="1:1" x14ac:dyDescent="0.35">
      <c r="A54" s="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differentFirst="1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>
      <selection activeCell="H20" sqref="H20"/>
    </sheetView>
  </sheetViews>
  <sheetFormatPr defaultRowHeight="14.5" x14ac:dyDescent="0.35"/>
  <cols>
    <col min="1" max="1" width="44.90625" style="11" customWidth="1"/>
    <col min="2" max="2" width="15.08984375" style="21" bestFit="1" customWidth="1"/>
    <col min="3" max="4" width="16.36328125" style="21" bestFit="1" customWidth="1"/>
    <col min="5" max="16384" width="8.7265625" style="11"/>
  </cols>
  <sheetData>
    <row r="1" spans="1:4" x14ac:dyDescent="0.35">
      <c r="A1" s="13" t="str">
        <f>(VOORBL!A20)</f>
        <v>VALLEY GROVE FARMS (PTY) LTD (IN LIQUIDATION)</v>
      </c>
      <c r="B1" s="13"/>
      <c r="C1" s="13"/>
      <c r="D1" s="13"/>
    </row>
    <row r="2" spans="1:4" x14ac:dyDescent="0.35">
      <c r="A2" s="13" t="s">
        <v>0</v>
      </c>
      <c r="B2" s="13"/>
      <c r="C2" s="13"/>
      <c r="D2" s="13"/>
    </row>
    <row r="3" spans="1:4" x14ac:dyDescent="0.35">
      <c r="A3" s="14" t="s">
        <v>159</v>
      </c>
      <c r="B3" s="15"/>
      <c r="C3" s="16"/>
      <c r="D3" s="16">
        <v>13280416.49</v>
      </c>
    </row>
    <row r="4" spans="1:4" x14ac:dyDescent="0.35">
      <c r="A4" s="17" t="s">
        <v>195</v>
      </c>
      <c r="B4" s="16"/>
      <c r="C4" s="16"/>
      <c r="D4" s="16">
        <f>+FREE!F16</f>
        <v>272039.32257991162</v>
      </c>
    </row>
    <row r="5" spans="1:4" x14ac:dyDescent="0.35">
      <c r="A5" s="17"/>
      <c r="B5" s="16"/>
      <c r="C5" s="16"/>
      <c r="D5" s="16"/>
    </row>
    <row r="6" spans="1:4" x14ac:dyDescent="0.35">
      <c r="A6" s="14" t="s">
        <v>175</v>
      </c>
      <c r="B6" s="16"/>
      <c r="C6" s="16"/>
      <c r="D6" s="16">
        <f>SUM(D3:D4)</f>
        <v>13552455.812579911</v>
      </c>
    </row>
    <row r="7" spans="1:4" x14ac:dyDescent="0.35">
      <c r="A7" s="17"/>
      <c r="B7" s="16"/>
      <c r="C7" s="16"/>
      <c r="D7" s="16"/>
    </row>
    <row r="8" spans="1:4" x14ac:dyDescent="0.35">
      <c r="A8" s="14" t="s">
        <v>1</v>
      </c>
      <c r="B8" s="16"/>
      <c r="C8" s="16">
        <f>+'SCHED A'!D13</f>
        <v>275000</v>
      </c>
      <c r="D8" s="16"/>
    </row>
    <row r="9" spans="1:4" x14ac:dyDescent="0.35">
      <c r="A9" s="14"/>
      <c r="B9" s="16"/>
      <c r="C9" s="16"/>
      <c r="D9" s="16"/>
    </row>
    <row r="10" spans="1:4" x14ac:dyDescent="0.35">
      <c r="A10" s="14" t="s">
        <v>2</v>
      </c>
      <c r="B10" s="16"/>
      <c r="C10" s="16">
        <f>+FREE!E37</f>
        <v>26000</v>
      </c>
      <c r="D10" s="16"/>
    </row>
    <row r="11" spans="1:4" x14ac:dyDescent="0.35">
      <c r="A11" s="14"/>
      <c r="B11" s="16"/>
      <c r="C11" s="16"/>
      <c r="D11" s="16"/>
    </row>
    <row r="12" spans="1:4" x14ac:dyDescent="0.35">
      <c r="A12" s="14" t="s">
        <v>3</v>
      </c>
      <c r="B12" s="16"/>
      <c r="C12" s="16">
        <f>+FREE!E54</f>
        <v>150</v>
      </c>
      <c r="D12" s="16"/>
    </row>
    <row r="13" spans="1:4" x14ac:dyDescent="0.35">
      <c r="A13" s="14"/>
      <c r="B13" s="16"/>
      <c r="C13" s="16"/>
      <c r="D13" s="16"/>
    </row>
    <row r="14" spans="1:4" x14ac:dyDescent="0.35">
      <c r="A14" s="14" t="s">
        <v>82</v>
      </c>
      <c r="B14" s="16"/>
      <c r="C14" s="16"/>
      <c r="D14" s="16"/>
    </row>
    <row r="15" spans="1:4" x14ac:dyDescent="0.35">
      <c r="A15" s="17" t="s">
        <v>160</v>
      </c>
      <c r="B15" s="16"/>
      <c r="C15" s="16"/>
      <c r="D15" s="16"/>
    </row>
    <row r="16" spans="1:4" x14ac:dyDescent="0.35">
      <c r="A16" s="17" t="s">
        <v>121</v>
      </c>
      <c r="B16" s="16">
        <f>+FREE!F73</f>
        <v>40258.227193701649</v>
      </c>
      <c r="C16" s="16"/>
      <c r="D16" s="16"/>
    </row>
    <row r="17" spans="1:4" x14ac:dyDescent="0.35">
      <c r="A17" s="17" t="s">
        <v>161</v>
      </c>
      <c r="B17" s="16">
        <f>+'EEA1'!F31</f>
        <v>1087036.6781375029</v>
      </c>
      <c r="C17" s="16"/>
      <c r="D17" s="16"/>
    </row>
    <row r="18" spans="1:4" x14ac:dyDescent="0.35">
      <c r="A18" s="17" t="s">
        <v>162</v>
      </c>
      <c r="B18" s="16">
        <f>+'EEA2'!F30</f>
        <v>395401.61995048932</v>
      </c>
      <c r="C18" s="16"/>
      <c r="D18" s="16"/>
    </row>
    <row r="19" spans="1:4" x14ac:dyDescent="0.35">
      <c r="A19" s="17" t="s">
        <v>163</v>
      </c>
      <c r="B19" s="16">
        <f>+'EEA3'!F26</f>
        <v>132539.51152287127</v>
      </c>
      <c r="C19" s="16">
        <f>SUM(B16:B19)</f>
        <v>1655236.036804565</v>
      </c>
      <c r="D19" s="16"/>
    </row>
    <row r="20" spans="1:4" x14ac:dyDescent="0.35">
      <c r="A20" s="14"/>
      <c r="B20" s="16"/>
      <c r="C20" s="16"/>
      <c r="D20" s="16"/>
    </row>
    <row r="21" spans="1:4" x14ac:dyDescent="0.35">
      <c r="A21" s="14" t="s">
        <v>164</v>
      </c>
      <c r="B21" s="16"/>
      <c r="C21" s="16"/>
      <c r="D21" s="16"/>
    </row>
    <row r="22" spans="1:4" x14ac:dyDescent="0.35">
      <c r="A22" s="17" t="s">
        <v>4</v>
      </c>
      <c r="B22" s="16">
        <f>+FREE!F50</f>
        <v>37.82</v>
      </c>
      <c r="C22" s="16"/>
      <c r="D22" s="16"/>
    </row>
    <row r="23" spans="1:4" x14ac:dyDescent="0.35">
      <c r="A23" s="17" t="s">
        <v>5</v>
      </c>
      <c r="B23" s="16">
        <f>+FREE!E66</f>
        <v>895.65</v>
      </c>
      <c r="C23" s="16"/>
      <c r="D23" s="16"/>
    </row>
    <row r="24" spans="1:4" x14ac:dyDescent="0.35">
      <c r="A24" s="17"/>
      <c r="B24" s="16">
        <f>SUM(B22:B23)</f>
        <v>933.47</v>
      </c>
      <c r="C24" s="16"/>
      <c r="D24" s="16"/>
    </row>
    <row r="25" spans="1:4" x14ac:dyDescent="0.35">
      <c r="A25" s="14" t="s">
        <v>196</v>
      </c>
      <c r="B25" s="16">
        <f>+B23*15%</f>
        <v>134.3475</v>
      </c>
      <c r="C25" s="16">
        <f>SUM(B24:B25)</f>
        <v>1067.8175000000001</v>
      </c>
      <c r="D25" s="16"/>
    </row>
    <row r="26" spans="1:4" x14ac:dyDescent="0.35">
      <c r="A26" s="17"/>
      <c r="B26" s="16"/>
      <c r="C26" s="16"/>
      <c r="D26" s="16"/>
    </row>
    <row r="27" spans="1:4" x14ac:dyDescent="0.35">
      <c r="A27" s="14" t="s">
        <v>148</v>
      </c>
      <c r="B27" s="16"/>
      <c r="C27" s="16"/>
      <c r="D27" s="16"/>
    </row>
    <row r="28" spans="1:4" x14ac:dyDescent="0.35">
      <c r="A28" s="17" t="s">
        <v>121</v>
      </c>
      <c r="B28" s="16">
        <f>+FREE!E83</f>
        <v>47613.846665217396</v>
      </c>
      <c r="C28" s="16"/>
      <c r="D28" s="16"/>
    </row>
    <row r="29" spans="1:4" x14ac:dyDescent="0.35">
      <c r="A29" s="17" t="s">
        <v>35</v>
      </c>
      <c r="B29" s="16">
        <f>+'EEA1'!E36</f>
        <v>267658.69565217389</v>
      </c>
      <c r="C29" s="16"/>
      <c r="D29" s="16"/>
    </row>
    <row r="30" spans="1:4" x14ac:dyDescent="0.35">
      <c r="A30" s="17" t="s">
        <v>60</v>
      </c>
      <c r="B30" s="16">
        <f>+'EEA2'!E35</f>
        <v>343152.17391304346</v>
      </c>
      <c r="C30" s="16"/>
      <c r="D30" s="16"/>
    </row>
    <row r="31" spans="1:4" x14ac:dyDescent="0.35">
      <c r="A31" s="17" t="s">
        <v>165</v>
      </c>
      <c r="B31" s="16">
        <f>+'EEA3'!E31</f>
        <v>112750</v>
      </c>
      <c r="C31" s="16"/>
      <c r="D31" s="16"/>
    </row>
    <row r="32" spans="1:4" x14ac:dyDescent="0.35">
      <c r="A32" s="17"/>
      <c r="B32" s="16">
        <f>SUM(B28:B31)</f>
        <v>771174.71623043471</v>
      </c>
      <c r="C32" s="16"/>
      <c r="D32" s="16"/>
    </row>
    <row r="33" spans="1:4" x14ac:dyDescent="0.35">
      <c r="A33" s="14" t="s">
        <v>197</v>
      </c>
      <c r="B33" s="16">
        <f>+B32*15%</f>
        <v>115676.20743456521</v>
      </c>
      <c r="C33" s="16">
        <f>SUM(B32:B33)</f>
        <v>886850.92366499989</v>
      </c>
      <c r="D33" s="16"/>
    </row>
    <row r="34" spans="1:4" x14ac:dyDescent="0.35">
      <c r="A34" s="17"/>
      <c r="B34" s="16"/>
      <c r="C34" s="16"/>
      <c r="D34" s="16"/>
    </row>
    <row r="35" spans="1:4" x14ac:dyDescent="0.35">
      <c r="A35" s="14"/>
      <c r="B35" s="16"/>
      <c r="C35" s="16"/>
      <c r="D35" s="16"/>
    </row>
    <row r="36" spans="1:4" s="18" customFormat="1" x14ac:dyDescent="0.35">
      <c r="A36" s="14" t="s">
        <v>6</v>
      </c>
      <c r="B36" s="16"/>
      <c r="C36" s="16"/>
      <c r="D36" s="16"/>
    </row>
    <row r="37" spans="1:4" x14ac:dyDescent="0.35">
      <c r="A37" s="14" t="s">
        <v>198</v>
      </c>
      <c r="B37" s="16"/>
      <c r="C37" s="16"/>
      <c r="D37" s="16"/>
    </row>
    <row r="38" spans="1:4" x14ac:dyDescent="0.35">
      <c r="A38" s="14" t="s">
        <v>170</v>
      </c>
      <c r="B38" s="16"/>
      <c r="C38" s="16"/>
      <c r="D38" s="16"/>
    </row>
    <row r="39" spans="1:4" x14ac:dyDescent="0.35">
      <c r="A39" s="17" t="s">
        <v>166</v>
      </c>
      <c r="B39" s="16"/>
      <c r="C39" s="16">
        <f>+'EEA1'!F46</f>
        <v>6946200.7178378832</v>
      </c>
      <c r="D39" s="16"/>
    </row>
    <row r="40" spans="1:4" x14ac:dyDescent="0.35">
      <c r="A40" s="17"/>
      <c r="B40" s="16"/>
      <c r="C40" s="16"/>
      <c r="D40" s="16"/>
    </row>
    <row r="41" spans="1:4" x14ac:dyDescent="0.35">
      <c r="A41" s="17" t="s">
        <v>168</v>
      </c>
      <c r="B41" s="16"/>
      <c r="C41" s="16">
        <f>+'EEA2'!F44</f>
        <v>2568390.4266909012</v>
      </c>
      <c r="D41" s="16"/>
    </row>
    <row r="42" spans="1:4" x14ac:dyDescent="0.35">
      <c r="A42" s="17"/>
      <c r="B42" s="16"/>
      <c r="C42" s="16"/>
      <c r="D42" s="16"/>
    </row>
    <row r="43" spans="1:4" x14ac:dyDescent="0.35">
      <c r="A43" s="17" t="s">
        <v>169</v>
      </c>
      <c r="B43" s="16"/>
      <c r="C43" s="16">
        <f>+'EEA3'!F40</f>
        <v>861378.6209355566</v>
      </c>
      <c r="D43" s="16"/>
    </row>
    <row r="44" spans="1:4" x14ac:dyDescent="0.35">
      <c r="A44" s="14"/>
      <c r="B44" s="16"/>
      <c r="C44" s="16"/>
      <c r="D44" s="16"/>
    </row>
    <row r="45" spans="1:4" x14ac:dyDescent="0.35">
      <c r="A45" s="14" t="s">
        <v>171</v>
      </c>
      <c r="B45" s="16"/>
      <c r="C45" s="16"/>
      <c r="D45" s="16"/>
    </row>
    <row r="46" spans="1:4" x14ac:dyDescent="0.35">
      <c r="A46" s="17" t="s">
        <v>172</v>
      </c>
      <c r="B46" s="16"/>
      <c r="C46" s="16">
        <v>16000</v>
      </c>
      <c r="D46" s="16"/>
    </row>
    <row r="47" spans="1:4" x14ac:dyDescent="0.35">
      <c r="A47" s="17" t="s">
        <v>173</v>
      </c>
      <c r="B47" s="16"/>
      <c r="C47" s="16">
        <v>9000</v>
      </c>
      <c r="D47" s="16"/>
    </row>
    <row r="48" spans="1:4" x14ac:dyDescent="0.35">
      <c r="A48" s="17" t="s">
        <v>174</v>
      </c>
      <c r="B48" s="16"/>
      <c r="C48" s="16">
        <f>+FREE!E94+FREE!E95</f>
        <v>137186.64000000001</v>
      </c>
      <c r="D48" s="16"/>
    </row>
    <row r="49" spans="1:4" x14ac:dyDescent="0.35">
      <c r="A49" s="17"/>
      <c r="B49" s="16"/>
      <c r="C49" s="16"/>
      <c r="D49" s="16"/>
    </row>
    <row r="50" spans="1:4" x14ac:dyDescent="0.35">
      <c r="A50" s="17" t="s">
        <v>180</v>
      </c>
      <c r="B50" s="16"/>
      <c r="C50" s="16">
        <f>+FREE!E97</f>
        <v>169994.62656609365</v>
      </c>
      <c r="D50" s="16"/>
    </row>
    <row r="51" spans="1:4" x14ac:dyDescent="0.35">
      <c r="A51" s="17"/>
      <c r="B51" s="16"/>
      <c r="C51" s="16"/>
      <c r="D51" s="16"/>
    </row>
    <row r="52" spans="1:4" x14ac:dyDescent="0.35">
      <c r="A52" s="17"/>
      <c r="B52" s="16"/>
      <c r="C52" s="16"/>
      <c r="D52" s="16"/>
    </row>
    <row r="53" spans="1:4" x14ac:dyDescent="0.35">
      <c r="A53" s="17"/>
      <c r="B53" s="16"/>
      <c r="C53" s="19">
        <f>SUM(C5:C50)</f>
        <v>13552455.810000001</v>
      </c>
      <c r="D53" s="19">
        <f>SUM(D6:D50)</f>
        <v>13552455.812579911</v>
      </c>
    </row>
    <row r="54" spans="1:4" x14ac:dyDescent="0.35">
      <c r="A54" s="17"/>
      <c r="B54" s="16"/>
      <c r="C54" s="16"/>
      <c r="D54" s="16"/>
    </row>
    <row r="55" spans="1:4" x14ac:dyDescent="0.35">
      <c r="A55" s="17"/>
      <c r="B55" s="16"/>
      <c r="C55" s="16"/>
      <c r="D55" s="20"/>
    </row>
    <row r="56" spans="1:4" x14ac:dyDescent="0.35">
      <c r="A56" s="17"/>
      <c r="B56" s="16"/>
      <c r="C56" s="16"/>
      <c r="D56" s="20" t="s">
        <v>184</v>
      </c>
    </row>
  </sheetData>
  <mergeCells count="2">
    <mergeCell ref="A1:D1"/>
    <mergeCell ref="A2:D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Normal="100" workbookViewId="0">
      <selection activeCell="A17" sqref="A17"/>
    </sheetView>
  </sheetViews>
  <sheetFormatPr defaultRowHeight="14.5" x14ac:dyDescent="0.35"/>
  <cols>
    <col min="1" max="1" width="9.90625" style="11" customWidth="1"/>
    <col min="2" max="2" width="37.54296875" style="11" customWidth="1"/>
    <col min="3" max="3" width="4" style="9" customWidth="1"/>
    <col min="4" max="4" width="12" style="21" bestFit="1" customWidth="1"/>
    <col min="5" max="5" width="13.36328125" style="21" bestFit="1" customWidth="1"/>
    <col min="6" max="6" width="14" style="21" bestFit="1" customWidth="1"/>
    <col min="7" max="16384" width="8.7265625" style="11"/>
  </cols>
  <sheetData>
    <row r="1" spans="1:6" ht="12" customHeight="1" x14ac:dyDescent="0.35">
      <c r="A1" s="13" t="str">
        <f>(VOORBL!A20)</f>
        <v>VALLEY GROVE FARMS (PTY) LTD (IN LIQUIDATION)</v>
      </c>
      <c r="B1" s="13"/>
      <c r="C1" s="13"/>
      <c r="D1" s="13"/>
      <c r="E1" s="13"/>
      <c r="F1" s="13"/>
    </row>
    <row r="2" spans="1:6" x14ac:dyDescent="0.35">
      <c r="A2" s="13" t="s">
        <v>7</v>
      </c>
      <c r="B2" s="13"/>
      <c r="C2" s="13"/>
      <c r="D2" s="13"/>
      <c r="E2" s="13"/>
      <c r="F2" s="13"/>
    </row>
    <row r="3" spans="1:6" x14ac:dyDescent="0.35">
      <c r="A3" s="13" t="s">
        <v>8</v>
      </c>
      <c r="B3" s="13"/>
      <c r="C3" s="13"/>
      <c r="D3" s="13"/>
      <c r="E3" s="13"/>
      <c r="F3" s="13"/>
    </row>
    <row r="4" spans="1:6" x14ac:dyDescent="0.35">
      <c r="A4" s="17"/>
      <c r="B4" s="17"/>
      <c r="C4" s="22"/>
      <c r="D4" s="16"/>
      <c r="E4" s="16"/>
      <c r="F4" s="16"/>
    </row>
    <row r="5" spans="1:6" x14ac:dyDescent="0.35">
      <c r="A5" s="17"/>
      <c r="B5" s="23" t="s">
        <v>9</v>
      </c>
      <c r="C5" s="24" t="s">
        <v>39</v>
      </c>
      <c r="D5" s="16"/>
      <c r="E5" s="16"/>
      <c r="F5" s="16"/>
    </row>
    <row r="6" spans="1:6" x14ac:dyDescent="0.35">
      <c r="A6" s="17"/>
      <c r="B6" s="25"/>
      <c r="C6" s="24" t="s">
        <v>10</v>
      </c>
      <c r="D6" s="16"/>
      <c r="E6" s="16"/>
      <c r="F6" s="16"/>
    </row>
    <row r="7" spans="1:6" x14ac:dyDescent="0.35">
      <c r="A7" s="17"/>
      <c r="B7" s="17"/>
      <c r="C7" s="22"/>
      <c r="D7" s="16"/>
      <c r="E7" s="16"/>
      <c r="F7" s="16"/>
    </row>
    <row r="8" spans="1:6" x14ac:dyDescent="0.35">
      <c r="A8" s="17"/>
      <c r="B8" s="14" t="s">
        <v>122</v>
      </c>
      <c r="C8" s="22"/>
      <c r="D8" s="16"/>
      <c r="E8" s="16"/>
      <c r="F8" s="16"/>
    </row>
    <row r="9" spans="1:6" x14ac:dyDescent="0.35">
      <c r="A9" s="17"/>
      <c r="B9" s="17" t="s">
        <v>123</v>
      </c>
      <c r="C9" s="22"/>
      <c r="D9" s="16"/>
      <c r="E9" s="16"/>
      <c r="F9" s="16"/>
    </row>
    <row r="10" spans="1:6" x14ac:dyDescent="0.35">
      <c r="A10" s="17"/>
      <c r="B10" s="17" t="s">
        <v>124</v>
      </c>
      <c r="C10" s="22"/>
      <c r="D10" s="16"/>
      <c r="E10" s="16"/>
      <c r="F10" s="16"/>
    </row>
    <row r="11" spans="1:6" x14ac:dyDescent="0.35">
      <c r="A11" s="17"/>
      <c r="B11" s="17" t="s">
        <v>125</v>
      </c>
      <c r="C11" s="22"/>
      <c r="D11" s="16"/>
      <c r="E11" s="16">
        <f>230894.1/115%</f>
        <v>200777.4782608696</v>
      </c>
      <c r="F11" s="16"/>
    </row>
    <row r="12" spans="1:6" x14ac:dyDescent="0.35">
      <c r="A12" s="17"/>
      <c r="B12" s="17" t="s">
        <v>126</v>
      </c>
      <c r="C12" s="22"/>
      <c r="D12" s="16"/>
      <c r="E12" s="16">
        <f>43700/115%</f>
        <v>38000</v>
      </c>
      <c r="F12" s="16"/>
    </row>
    <row r="13" spans="1:6" x14ac:dyDescent="0.35">
      <c r="A13" s="17"/>
      <c r="B13" s="17"/>
      <c r="C13" s="22"/>
      <c r="D13" s="16"/>
      <c r="E13" s="16">
        <f>SUM(E11:E12)</f>
        <v>238777.4782608696</v>
      </c>
      <c r="F13" s="16"/>
    </row>
    <row r="14" spans="1:6" x14ac:dyDescent="0.35">
      <c r="A14" s="17"/>
      <c r="B14" s="17" t="s">
        <v>199</v>
      </c>
      <c r="C14" s="22"/>
      <c r="D14" s="16"/>
      <c r="E14" s="16">
        <f>+E13*15%</f>
        <v>35816.621739130438</v>
      </c>
      <c r="F14" s="16"/>
    </row>
    <row r="15" spans="1:6" x14ac:dyDescent="0.35">
      <c r="A15" s="17"/>
      <c r="B15" s="17"/>
      <c r="C15" s="22"/>
      <c r="D15" s="16"/>
      <c r="E15" s="16">
        <f>SUM(E13:E14)</f>
        <v>274594.10000000003</v>
      </c>
      <c r="F15" s="16"/>
    </row>
    <row r="16" spans="1:6" x14ac:dyDescent="0.35">
      <c r="A16" s="17"/>
      <c r="B16" s="17" t="s">
        <v>200</v>
      </c>
      <c r="C16" s="22"/>
      <c r="D16" s="16">
        <f>+E16/115%*15%</f>
        <v>333.23183740283844</v>
      </c>
      <c r="E16" s="16">
        <f>+'SCHED B'!C13</f>
        <v>2554.7774200884278</v>
      </c>
      <c r="F16" s="16">
        <f>+E15-E16</f>
        <v>272039.32257991162</v>
      </c>
    </row>
    <row r="17" spans="1:6" x14ac:dyDescent="0.35">
      <c r="A17" s="17"/>
      <c r="B17" s="17"/>
      <c r="C17" s="22"/>
      <c r="D17" s="16"/>
      <c r="E17" s="16"/>
      <c r="F17" s="16"/>
    </row>
    <row r="18" spans="1:6" x14ac:dyDescent="0.35">
      <c r="A18" s="17"/>
      <c r="B18" s="14" t="s">
        <v>136</v>
      </c>
      <c r="C18" s="22"/>
      <c r="D18" s="16"/>
      <c r="E18" s="16"/>
      <c r="F18" s="16"/>
    </row>
    <row r="19" spans="1:6" x14ac:dyDescent="0.35">
      <c r="A19" s="17"/>
      <c r="B19" s="17" t="s">
        <v>137</v>
      </c>
      <c r="C19" s="22"/>
      <c r="D19" s="16"/>
      <c r="E19" s="16">
        <v>88405.08</v>
      </c>
      <c r="F19" s="16"/>
    </row>
    <row r="20" spans="1:6" x14ac:dyDescent="0.35">
      <c r="A20" s="17"/>
      <c r="B20" s="17" t="s">
        <v>201</v>
      </c>
      <c r="C20" s="22"/>
      <c r="D20" s="16">
        <f>+E20/115%*15%</f>
        <v>901.83913043478265</v>
      </c>
      <c r="E20" s="16">
        <v>6914.1</v>
      </c>
      <c r="F20" s="16">
        <f>+E19-E20</f>
        <v>81490.98</v>
      </c>
    </row>
    <row r="21" spans="1:6" x14ac:dyDescent="0.35">
      <c r="A21" s="17"/>
      <c r="B21" s="17"/>
      <c r="C21" s="22"/>
      <c r="D21" s="16"/>
      <c r="E21" s="16"/>
      <c r="F21" s="16"/>
    </row>
    <row r="22" spans="1:6" x14ac:dyDescent="0.35">
      <c r="A22" s="17"/>
      <c r="B22" s="14" t="s">
        <v>138</v>
      </c>
      <c r="C22" s="22"/>
      <c r="D22" s="16"/>
      <c r="E22" s="16"/>
      <c r="F22" s="16"/>
    </row>
    <row r="23" spans="1:6" x14ac:dyDescent="0.35">
      <c r="A23" s="17"/>
      <c r="B23" s="17" t="s">
        <v>139</v>
      </c>
      <c r="C23" s="22"/>
      <c r="D23" s="16"/>
      <c r="E23" s="16">
        <f>120876.76/115%</f>
        <v>105110.22608695652</v>
      </c>
      <c r="F23" s="16"/>
    </row>
    <row r="24" spans="1:6" x14ac:dyDescent="0.35">
      <c r="A24" s="17"/>
      <c r="B24" s="17" t="s">
        <v>202</v>
      </c>
      <c r="C24" s="22"/>
      <c r="D24" s="16"/>
      <c r="E24" s="16">
        <f>+E23*15%</f>
        <v>15766.533913043477</v>
      </c>
      <c r="F24" s="16"/>
    </row>
    <row r="25" spans="1:6" x14ac:dyDescent="0.35">
      <c r="A25" s="17"/>
      <c r="B25" s="17"/>
      <c r="C25" s="22"/>
      <c r="D25" s="16"/>
      <c r="E25" s="16">
        <f>SUM(E23:E24)</f>
        <v>120876.76</v>
      </c>
      <c r="F25" s="16"/>
    </row>
    <row r="26" spans="1:6" x14ac:dyDescent="0.35">
      <c r="A26" s="17"/>
      <c r="B26" s="17" t="s">
        <v>140</v>
      </c>
      <c r="C26" s="22"/>
      <c r="D26" s="16"/>
      <c r="E26" s="16">
        <v>15000</v>
      </c>
      <c r="F26" s="16">
        <f>+E25-E26</f>
        <v>105876.76</v>
      </c>
    </row>
    <row r="27" spans="1:6" x14ac:dyDescent="0.35">
      <c r="A27" s="17"/>
      <c r="B27" s="17"/>
      <c r="C27" s="22"/>
      <c r="D27" s="16"/>
      <c r="E27" s="16"/>
      <c r="F27" s="16"/>
    </row>
    <row r="28" spans="1:6" x14ac:dyDescent="0.35">
      <c r="A28" s="17"/>
      <c r="B28" s="17"/>
      <c r="C28" s="22"/>
      <c r="D28" s="16"/>
      <c r="E28" s="16"/>
      <c r="F28" s="16"/>
    </row>
    <row r="29" spans="1:6" x14ac:dyDescent="0.35">
      <c r="A29" s="17"/>
      <c r="B29" s="17"/>
      <c r="C29" s="22"/>
      <c r="D29" s="16"/>
      <c r="E29" s="16"/>
      <c r="F29" s="26">
        <f>SUM(F11:F26)</f>
        <v>459407.06257991161</v>
      </c>
    </row>
    <row r="30" spans="1:6" x14ac:dyDescent="0.35">
      <c r="A30" s="17"/>
      <c r="B30" s="17"/>
      <c r="C30" s="22"/>
      <c r="D30" s="16"/>
      <c r="E30" s="16"/>
      <c r="F30" s="16"/>
    </row>
    <row r="31" spans="1:6" x14ac:dyDescent="0.35">
      <c r="A31" s="17"/>
      <c r="B31" s="23" t="s">
        <v>11</v>
      </c>
      <c r="C31" s="24" t="s">
        <v>39</v>
      </c>
      <c r="D31" s="16"/>
      <c r="E31" s="16"/>
      <c r="F31" s="16"/>
    </row>
    <row r="32" spans="1:6" x14ac:dyDescent="0.35">
      <c r="A32" s="17"/>
      <c r="B32" s="25"/>
      <c r="C32" s="24" t="s">
        <v>10</v>
      </c>
      <c r="D32" s="16"/>
      <c r="E32" s="16"/>
      <c r="F32" s="16"/>
    </row>
    <row r="33" spans="1:8" x14ac:dyDescent="0.35">
      <c r="A33" s="17"/>
      <c r="B33" s="17"/>
      <c r="C33" s="22"/>
      <c r="D33" s="16"/>
      <c r="E33" s="16"/>
      <c r="F33" s="16"/>
    </row>
    <row r="34" spans="1:8" x14ac:dyDescent="0.35">
      <c r="A34" s="17"/>
      <c r="B34" s="14" t="s">
        <v>101</v>
      </c>
      <c r="C34" s="22"/>
      <c r="D34" s="16"/>
      <c r="E34" s="16"/>
      <c r="F34" s="16"/>
    </row>
    <row r="35" spans="1:8" x14ac:dyDescent="0.35">
      <c r="A35" s="17"/>
      <c r="B35" s="17" t="s">
        <v>12</v>
      </c>
      <c r="C35" s="22"/>
      <c r="D35" s="16"/>
      <c r="E35" s="16"/>
      <c r="F35" s="16"/>
    </row>
    <row r="36" spans="1:8" x14ac:dyDescent="0.35">
      <c r="A36" s="17"/>
      <c r="B36" s="17" t="s">
        <v>102</v>
      </c>
      <c r="C36" s="22"/>
      <c r="D36" s="16"/>
      <c r="E36" s="16">
        <v>26000</v>
      </c>
      <c r="F36" s="16"/>
    </row>
    <row r="37" spans="1:8" x14ac:dyDescent="0.35">
      <c r="A37" s="17"/>
      <c r="B37" s="17" t="s">
        <v>103</v>
      </c>
      <c r="C37" s="22"/>
      <c r="D37" s="16"/>
      <c r="E37" s="16">
        <v>26000</v>
      </c>
      <c r="F37" s="16"/>
    </row>
    <row r="38" spans="1:8" x14ac:dyDescent="0.35">
      <c r="A38" s="17"/>
      <c r="B38" s="17"/>
      <c r="C38" s="22"/>
      <c r="D38" s="16"/>
      <c r="E38" s="27">
        <f>SUM(E36:E37)</f>
        <v>52000</v>
      </c>
      <c r="F38" s="16"/>
    </row>
    <row r="39" spans="1:8" x14ac:dyDescent="0.35">
      <c r="A39" s="17"/>
      <c r="B39" s="17" t="s">
        <v>58</v>
      </c>
      <c r="C39" s="22"/>
      <c r="D39" s="16">
        <f>+F39/115%*15%</f>
        <v>230.57255606942365</v>
      </c>
      <c r="E39" s="16"/>
      <c r="F39" s="16">
        <f>+'SCHED A'!C8</f>
        <v>1767.7229298655814</v>
      </c>
    </row>
    <row r="40" spans="1:8" x14ac:dyDescent="0.35">
      <c r="A40" s="17"/>
      <c r="B40" s="14"/>
      <c r="C40" s="22"/>
      <c r="D40" s="16"/>
      <c r="E40" s="16"/>
      <c r="F40" s="16"/>
    </row>
    <row r="41" spans="1:8" x14ac:dyDescent="0.35">
      <c r="A41" s="17"/>
      <c r="B41" s="14" t="s">
        <v>146</v>
      </c>
      <c r="C41" s="22"/>
      <c r="D41" s="16"/>
      <c r="E41" s="16"/>
      <c r="F41" s="16"/>
    </row>
    <row r="42" spans="1:8" x14ac:dyDescent="0.35">
      <c r="A42" s="17"/>
      <c r="B42" s="17" t="s">
        <v>147</v>
      </c>
      <c r="C42" s="22"/>
      <c r="D42" s="16">
        <f>+F42/115%*15%</f>
        <v>2430.251739130435</v>
      </c>
      <c r="E42" s="16"/>
      <c r="F42" s="16">
        <v>18631.93</v>
      </c>
    </row>
    <row r="43" spans="1:8" x14ac:dyDescent="0.35">
      <c r="A43" s="17"/>
      <c r="B43" s="17"/>
      <c r="C43" s="22"/>
      <c r="D43" s="16"/>
      <c r="E43" s="16"/>
      <c r="F43" s="16"/>
    </row>
    <row r="44" spans="1:8" x14ac:dyDescent="0.35">
      <c r="A44" s="17"/>
      <c r="B44" s="14" t="s">
        <v>13</v>
      </c>
      <c r="C44" s="22"/>
      <c r="D44" s="16"/>
      <c r="E44" s="16"/>
      <c r="F44" s="16"/>
    </row>
    <row r="45" spans="1:8" x14ac:dyDescent="0.35">
      <c r="A45" s="17"/>
      <c r="B45" s="14" t="s">
        <v>14</v>
      </c>
      <c r="C45" s="22"/>
      <c r="D45" s="16"/>
      <c r="E45" s="16"/>
      <c r="F45" s="16"/>
    </row>
    <row r="46" spans="1:8" x14ac:dyDescent="0.35">
      <c r="A46" s="17"/>
      <c r="B46" s="17" t="s">
        <v>15</v>
      </c>
      <c r="C46" s="22"/>
      <c r="D46" s="16">
        <f>+E46/115%*15%</f>
        <v>4.9330434782608696</v>
      </c>
      <c r="E46" s="16">
        <v>37.82</v>
      </c>
      <c r="F46" s="16"/>
    </row>
    <row r="47" spans="1:8" x14ac:dyDescent="0.35">
      <c r="A47" s="17"/>
      <c r="B47" s="17" t="s">
        <v>16</v>
      </c>
      <c r="C47" s="22"/>
      <c r="D47" s="16">
        <f>+E47/115%*15%</f>
        <v>57.533478260869565</v>
      </c>
      <c r="E47" s="16">
        <v>441.09</v>
      </c>
      <c r="F47" s="16"/>
    </row>
    <row r="48" spans="1:8" x14ac:dyDescent="0.35">
      <c r="A48" s="17"/>
      <c r="B48" s="17" t="s">
        <v>17</v>
      </c>
      <c r="C48" s="22"/>
      <c r="D48" s="16">
        <f>+E48/115%*15%</f>
        <v>57.533478260869565</v>
      </c>
      <c r="E48" s="16">
        <v>441.09</v>
      </c>
      <c r="F48" s="16">
        <v>920</v>
      </c>
      <c r="H48" s="28"/>
    </row>
    <row r="49" spans="1:6" x14ac:dyDescent="0.35">
      <c r="A49" s="17"/>
      <c r="B49" s="17"/>
      <c r="C49" s="22"/>
      <c r="D49" s="16"/>
      <c r="E49" s="16"/>
      <c r="F49" s="16"/>
    </row>
    <row r="50" spans="1:6" x14ac:dyDescent="0.35">
      <c r="A50" s="17"/>
      <c r="B50" s="14" t="s">
        <v>18</v>
      </c>
      <c r="C50" s="22"/>
      <c r="D50" s="16"/>
      <c r="E50" s="16"/>
      <c r="F50" s="16">
        <v>37.82</v>
      </c>
    </row>
    <row r="51" spans="1:6" x14ac:dyDescent="0.35">
      <c r="A51" s="17"/>
      <c r="B51" s="17"/>
      <c r="C51" s="22"/>
      <c r="D51" s="16"/>
      <c r="E51" s="16"/>
      <c r="F51" s="16"/>
    </row>
    <row r="52" spans="1:6" x14ac:dyDescent="0.35">
      <c r="A52" s="17"/>
      <c r="B52" s="14" t="s">
        <v>203</v>
      </c>
      <c r="C52" s="22"/>
      <c r="D52" s="16"/>
      <c r="E52" s="16"/>
      <c r="F52" s="16"/>
    </row>
    <row r="53" spans="1:6" x14ac:dyDescent="0.35">
      <c r="A53" s="17"/>
      <c r="B53" s="17" t="s">
        <v>40</v>
      </c>
      <c r="C53" s="22"/>
      <c r="D53" s="16">
        <f>+E53/115%*15%</f>
        <v>32.608695652173914</v>
      </c>
      <c r="E53" s="16">
        <v>250</v>
      </c>
      <c r="F53" s="16"/>
    </row>
    <row r="54" spans="1:6" x14ac:dyDescent="0.35">
      <c r="A54" s="17"/>
      <c r="B54" s="17" t="s">
        <v>41</v>
      </c>
      <c r="C54" s="22"/>
      <c r="D54" s="16"/>
      <c r="E54" s="16">
        <v>150</v>
      </c>
      <c r="F54" s="16">
        <f>SUM(E53:E54)</f>
        <v>400</v>
      </c>
    </row>
    <row r="55" spans="1:6" x14ac:dyDescent="0.35">
      <c r="A55" s="17"/>
      <c r="B55" s="17" t="s">
        <v>176</v>
      </c>
      <c r="C55" s="22"/>
      <c r="D55" s="16"/>
      <c r="E55" s="16"/>
      <c r="F55" s="16">
        <f>SUM(F34:F54)</f>
        <v>21757.47292986558</v>
      </c>
    </row>
    <row r="56" spans="1:6" x14ac:dyDescent="0.35">
      <c r="A56" s="17"/>
      <c r="B56" s="17"/>
      <c r="C56" s="22"/>
      <c r="D56" s="16"/>
      <c r="E56" s="16"/>
      <c r="F56" s="20" t="s">
        <v>185</v>
      </c>
    </row>
    <row r="57" spans="1:6" x14ac:dyDescent="0.35">
      <c r="A57" s="17"/>
      <c r="B57" s="17"/>
      <c r="C57" s="22"/>
      <c r="D57" s="16"/>
      <c r="E57" s="16"/>
      <c r="F57" s="16"/>
    </row>
    <row r="58" spans="1:6" x14ac:dyDescent="0.35">
      <c r="A58" s="13" t="str">
        <f>+A1</f>
        <v>VALLEY GROVE FARMS (PTY) LTD (IN LIQUIDATION)</v>
      </c>
      <c r="B58" s="13"/>
      <c r="C58" s="13"/>
      <c r="D58" s="13"/>
      <c r="E58" s="13"/>
      <c r="F58" s="13"/>
    </row>
    <row r="59" spans="1:6" x14ac:dyDescent="0.35">
      <c r="A59" s="13" t="s">
        <v>7</v>
      </c>
      <c r="B59" s="13"/>
      <c r="C59" s="13"/>
      <c r="D59" s="13"/>
      <c r="E59" s="13"/>
      <c r="F59" s="13"/>
    </row>
    <row r="60" spans="1:6" x14ac:dyDescent="0.35">
      <c r="A60" s="13" t="s">
        <v>8</v>
      </c>
      <c r="B60" s="13"/>
      <c r="C60" s="13"/>
      <c r="D60" s="13"/>
      <c r="E60" s="13"/>
      <c r="F60" s="13"/>
    </row>
    <row r="61" spans="1:6" x14ac:dyDescent="0.35">
      <c r="A61" s="17"/>
      <c r="B61" s="17"/>
      <c r="C61" s="22"/>
      <c r="D61" s="16"/>
      <c r="E61" s="16"/>
      <c r="F61" s="16"/>
    </row>
    <row r="62" spans="1:6" x14ac:dyDescent="0.35">
      <c r="A62" s="17"/>
      <c r="B62" s="23" t="s">
        <v>11</v>
      </c>
      <c r="C62" s="24" t="s">
        <v>39</v>
      </c>
      <c r="D62" s="16"/>
      <c r="E62" s="16"/>
      <c r="F62" s="16"/>
    </row>
    <row r="63" spans="1:6" x14ac:dyDescent="0.35">
      <c r="A63" s="17"/>
      <c r="B63" s="25"/>
      <c r="C63" s="24" t="s">
        <v>10</v>
      </c>
      <c r="D63" s="16"/>
      <c r="E63" s="16"/>
      <c r="F63" s="16"/>
    </row>
    <row r="64" spans="1:6" s="32" customFormat="1" x14ac:dyDescent="0.35">
      <c r="A64" s="29"/>
      <c r="B64" s="29"/>
      <c r="C64" s="30"/>
      <c r="D64" s="31"/>
      <c r="E64" s="31"/>
      <c r="F64" s="31"/>
    </row>
    <row r="65" spans="1:6" s="32" customFormat="1" x14ac:dyDescent="0.35">
      <c r="A65" s="29"/>
      <c r="B65" s="29" t="s">
        <v>178</v>
      </c>
      <c r="C65" s="30"/>
      <c r="D65" s="31"/>
      <c r="E65" s="31"/>
      <c r="F65" s="31">
        <f>+F55</f>
        <v>21757.47292986558</v>
      </c>
    </row>
    <row r="66" spans="1:6" x14ac:dyDescent="0.35">
      <c r="A66" s="17"/>
      <c r="B66" s="14" t="s">
        <v>19</v>
      </c>
      <c r="C66" s="22"/>
      <c r="D66" s="16"/>
      <c r="E66" s="16">
        <v>895.65</v>
      </c>
      <c r="F66" s="16"/>
    </row>
    <row r="67" spans="1:6" x14ac:dyDescent="0.35">
      <c r="A67" s="17"/>
      <c r="B67" s="14" t="s">
        <v>204</v>
      </c>
      <c r="C67" s="22"/>
      <c r="D67" s="16">
        <f>+E67</f>
        <v>134.3475</v>
      </c>
      <c r="E67" s="16">
        <f>+E66*15%</f>
        <v>134.3475</v>
      </c>
      <c r="F67" s="16">
        <f>SUM(E66:E67)</f>
        <v>1029.9974999999999</v>
      </c>
    </row>
    <row r="68" spans="1:6" x14ac:dyDescent="0.35">
      <c r="A68" s="17"/>
      <c r="B68" s="17"/>
      <c r="C68" s="22"/>
      <c r="D68" s="16"/>
      <c r="E68" s="16"/>
      <c r="F68" s="16"/>
    </row>
    <row r="69" spans="1:6" x14ac:dyDescent="0.35">
      <c r="A69" s="17"/>
      <c r="B69" s="14" t="s">
        <v>20</v>
      </c>
      <c r="C69" s="22"/>
      <c r="D69" s="16"/>
      <c r="E69" s="16"/>
      <c r="F69" s="16">
        <v>75.64</v>
      </c>
    </row>
    <row r="70" spans="1:6" x14ac:dyDescent="0.35">
      <c r="A70" s="17"/>
      <c r="B70" s="17"/>
      <c r="C70" s="22"/>
      <c r="D70" s="16"/>
      <c r="E70" s="16"/>
      <c r="F70" s="16"/>
    </row>
    <row r="71" spans="1:6" x14ac:dyDescent="0.35">
      <c r="A71" s="17"/>
      <c r="B71" s="14" t="s">
        <v>82</v>
      </c>
      <c r="C71" s="22"/>
      <c r="D71" s="16"/>
      <c r="E71" s="16"/>
      <c r="F71" s="16"/>
    </row>
    <row r="72" spans="1:6" x14ac:dyDescent="0.35">
      <c r="A72" s="17"/>
      <c r="B72" s="17" t="s">
        <v>104</v>
      </c>
      <c r="C72" s="22"/>
      <c r="D72" s="16"/>
      <c r="E72" s="16">
        <f>+E14+E24</f>
        <v>51583.155652173911</v>
      </c>
      <c r="F72" s="16"/>
    </row>
    <row r="73" spans="1:6" x14ac:dyDescent="0.35">
      <c r="A73" s="17"/>
      <c r="B73" s="17" t="s">
        <v>205</v>
      </c>
      <c r="C73" s="22"/>
      <c r="D73" s="16"/>
      <c r="E73" s="16">
        <f>+D99</f>
        <v>11324.928458472263</v>
      </c>
      <c r="F73" s="16">
        <f>+E72-E73</f>
        <v>40258.227193701649</v>
      </c>
    </row>
    <row r="74" spans="1:6" x14ac:dyDescent="0.35">
      <c r="A74" s="17"/>
      <c r="B74" s="17"/>
      <c r="C74" s="22"/>
      <c r="D74" s="16"/>
      <c r="E74" s="16"/>
      <c r="F74" s="16"/>
    </row>
    <row r="75" spans="1:6" x14ac:dyDescent="0.35">
      <c r="A75" s="17"/>
      <c r="B75" s="14" t="s">
        <v>148</v>
      </c>
      <c r="C75" s="22"/>
      <c r="D75" s="16"/>
      <c r="E75" s="16"/>
      <c r="F75" s="16"/>
    </row>
    <row r="76" spans="1:6" x14ac:dyDescent="0.35">
      <c r="A76" s="17"/>
      <c r="B76" s="17" t="s">
        <v>149</v>
      </c>
      <c r="C76" s="22"/>
      <c r="D76" s="16"/>
      <c r="E76" s="16">
        <f>+E15*10%</f>
        <v>27459.410000000003</v>
      </c>
      <c r="F76" s="16"/>
    </row>
    <row r="77" spans="1:6" x14ac:dyDescent="0.35">
      <c r="A77" s="17"/>
      <c r="B77" s="17" t="s">
        <v>150</v>
      </c>
      <c r="C77" s="22"/>
      <c r="D77" s="16"/>
      <c r="E77" s="16">
        <f>+E14*10%*15%</f>
        <v>537.24932608695656</v>
      </c>
      <c r="F77" s="16"/>
    </row>
    <row r="78" spans="1:6" x14ac:dyDescent="0.35">
      <c r="A78" s="17"/>
      <c r="B78" s="17"/>
      <c r="C78" s="22"/>
      <c r="D78" s="16"/>
      <c r="E78" s="16">
        <f>+E76-E77</f>
        <v>26922.160673913048</v>
      </c>
      <c r="F78" s="16"/>
    </row>
    <row r="79" spans="1:6" x14ac:dyDescent="0.35">
      <c r="A79" s="17"/>
      <c r="B79" s="17" t="s">
        <v>151</v>
      </c>
      <c r="C79" s="22"/>
      <c r="D79" s="16"/>
      <c r="E79" s="16">
        <f>+E19*10%</f>
        <v>8840.5079999999998</v>
      </c>
      <c r="F79" s="16"/>
    </row>
    <row r="80" spans="1:6" x14ac:dyDescent="0.35">
      <c r="A80" s="17"/>
      <c r="B80" s="17" t="s">
        <v>152</v>
      </c>
      <c r="C80" s="22"/>
      <c r="D80" s="16"/>
      <c r="E80" s="16">
        <f>+E25*10%</f>
        <v>12087.675999999999</v>
      </c>
      <c r="F80" s="16"/>
    </row>
    <row r="81" spans="1:6" x14ac:dyDescent="0.35">
      <c r="A81" s="17"/>
      <c r="B81" s="17" t="s">
        <v>206</v>
      </c>
      <c r="C81" s="22"/>
      <c r="D81" s="16"/>
      <c r="E81" s="16">
        <f>+E24*10%*15%</f>
        <v>236.49800869565215</v>
      </c>
      <c r="F81" s="16"/>
    </row>
    <row r="82" spans="1:6" x14ac:dyDescent="0.35">
      <c r="A82" s="17"/>
      <c r="B82" s="17"/>
      <c r="C82" s="22"/>
      <c r="D82" s="16"/>
      <c r="E82" s="16">
        <f>+E80-E81</f>
        <v>11851.177991304347</v>
      </c>
      <c r="F82" s="16"/>
    </row>
    <row r="83" spans="1:6" x14ac:dyDescent="0.35">
      <c r="A83" s="17"/>
      <c r="B83" s="17"/>
      <c r="C83" s="22"/>
      <c r="D83" s="16"/>
      <c r="E83" s="16">
        <f>+E78+E79+E82</f>
        <v>47613.846665217396</v>
      </c>
      <c r="F83" s="16"/>
    </row>
    <row r="84" spans="1:6" x14ac:dyDescent="0.35">
      <c r="A84" s="17"/>
      <c r="B84" s="17" t="s">
        <v>207</v>
      </c>
      <c r="C84" s="22"/>
      <c r="D84" s="16">
        <f>+E84</f>
        <v>7142.0769997826092</v>
      </c>
      <c r="E84" s="16">
        <f>+E83*15%</f>
        <v>7142.0769997826092</v>
      </c>
      <c r="F84" s="16">
        <f>SUM(E83:E84)</f>
        <v>54755.923665000002</v>
      </c>
    </row>
    <row r="85" spans="1:6" x14ac:dyDescent="0.35">
      <c r="A85" s="17"/>
      <c r="B85" s="17"/>
      <c r="C85" s="22"/>
      <c r="D85" s="16"/>
      <c r="E85" s="16"/>
      <c r="F85" s="16"/>
    </row>
    <row r="86" spans="1:6" x14ac:dyDescent="0.35">
      <c r="A86" s="17"/>
      <c r="B86" s="14" t="s">
        <v>1</v>
      </c>
      <c r="C86" s="22"/>
      <c r="D86" s="16"/>
      <c r="E86" s="16"/>
      <c r="F86" s="16"/>
    </row>
    <row r="87" spans="1:6" x14ac:dyDescent="0.35">
      <c r="A87" s="17"/>
      <c r="B87" s="17" t="s">
        <v>58</v>
      </c>
      <c r="C87" s="22"/>
      <c r="D87" s="16"/>
      <c r="E87" s="16"/>
      <c r="F87" s="16">
        <f>+'SCHED A'!D8</f>
        <v>9348.5347252506708</v>
      </c>
    </row>
    <row r="88" spans="1:6" x14ac:dyDescent="0.35">
      <c r="A88" s="17"/>
      <c r="B88" s="17"/>
      <c r="C88" s="22"/>
      <c r="D88" s="16"/>
      <c r="E88" s="16"/>
      <c r="F88" s="16"/>
    </row>
    <row r="89" spans="1:6" x14ac:dyDescent="0.35">
      <c r="A89" s="17"/>
      <c r="B89" s="14" t="s">
        <v>6</v>
      </c>
      <c r="C89" s="22"/>
      <c r="D89" s="16"/>
      <c r="E89" s="16"/>
      <c r="F89" s="16"/>
    </row>
    <row r="90" spans="1:6" x14ac:dyDescent="0.35">
      <c r="A90" s="17"/>
      <c r="B90" s="14" t="s">
        <v>153</v>
      </c>
      <c r="C90" s="22"/>
      <c r="D90" s="16"/>
      <c r="E90" s="16"/>
      <c r="F90" s="16"/>
    </row>
    <row r="91" spans="1:6" x14ac:dyDescent="0.35">
      <c r="A91" s="17"/>
      <c r="B91" s="17"/>
      <c r="C91" s="22"/>
      <c r="D91" s="16"/>
      <c r="E91" s="16"/>
      <c r="F91" s="16"/>
    </row>
    <row r="92" spans="1:6" x14ac:dyDescent="0.35">
      <c r="A92" s="17"/>
      <c r="B92" s="17" t="s">
        <v>154</v>
      </c>
      <c r="C92" s="22"/>
      <c r="D92" s="16"/>
      <c r="E92" s="16">
        <v>16000</v>
      </c>
      <c r="F92" s="16"/>
    </row>
    <row r="93" spans="1:6" x14ac:dyDescent="0.35">
      <c r="A93" s="17"/>
      <c r="B93" s="17" t="s">
        <v>155</v>
      </c>
      <c r="C93" s="22"/>
      <c r="D93" s="16"/>
      <c r="E93" s="16">
        <v>9000</v>
      </c>
      <c r="F93" s="16"/>
    </row>
    <row r="94" spans="1:6" x14ac:dyDescent="0.35">
      <c r="A94" s="17"/>
      <c r="B94" s="17" t="s">
        <v>156</v>
      </c>
      <c r="C94" s="22"/>
      <c r="D94" s="16"/>
      <c r="E94" s="16">
        <f>+DISTR!D26</f>
        <v>119345.02</v>
      </c>
      <c r="F94" s="16"/>
    </row>
    <row r="95" spans="1:6" x14ac:dyDescent="0.35">
      <c r="A95" s="17"/>
      <c r="B95" s="17" t="s">
        <v>157</v>
      </c>
      <c r="C95" s="22"/>
      <c r="D95" s="16"/>
      <c r="E95" s="16">
        <f>+DISTR!D27</f>
        <v>17841.62</v>
      </c>
      <c r="F95" s="16"/>
    </row>
    <row r="96" spans="1:6" x14ac:dyDescent="0.35">
      <c r="A96" s="17"/>
      <c r="B96" s="17"/>
      <c r="C96" s="22"/>
      <c r="D96" s="16"/>
      <c r="E96" s="16">
        <f>SUM(E92:E95)</f>
        <v>162186.64000000001</v>
      </c>
      <c r="F96" s="16"/>
    </row>
    <row r="97" spans="1:6" x14ac:dyDescent="0.35">
      <c r="A97" s="17"/>
      <c r="B97" s="17" t="s">
        <v>158</v>
      </c>
      <c r="C97" s="22"/>
      <c r="D97" s="16"/>
      <c r="E97" s="16">
        <f>+F97-E96</f>
        <v>169994.62656609365</v>
      </c>
      <c r="F97" s="16">
        <f>+F99-SUM(F64:F88)</f>
        <v>332181.26656609366</v>
      </c>
    </row>
    <row r="98" spans="1:6" x14ac:dyDescent="0.35">
      <c r="A98" s="17"/>
      <c r="B98" s="17"/>
      <c r="C98" s="22"/>
      <c r="D98" s="16"/>
      <c r="E98" s="16"/>
      <c r="F98" s="16"/>
    </row>
    <row r="99" spans="1:6" x14ac:dyDescent="0.35">
      <c r="A99" s="17"/>
      <c r="B99" s="17"/>
      <c r="C99" s="22"/>
      <c r="D99" s="33">
        <f>SUM(D15:D87)</f>
        <v>11324.928458472263</v>
      </c>
      <c r="E99" s="16"/>
      <c r="F99" s="26">
        <f>+F29</f>
        <v>459407.06257991161</v>
      </c>
    </row>
    <row r="100" spans="1:6" x14ac:dyDescent="0.35">
      <c r="A100" s="17"/>
      <c r="B100" s="17"/>
      <c r="C100" s="22"/>
      <c r="D100" s="16"/>
      <c r="E100" s="16"/>
      <c r="F100" s="16"/>
    </row>
    <row r="101" spans="1:6" x14ac:dyDescent="0.35">
      <c r="A101" s="17"/>
      <c r="B101" s="17"/>
      <c r="C101" s="22"/>
      <c r="D101" s="16"/>
      <c r="E101" s="16"/>
      <c r="F101" s="20" t="s">
        <v>186</v>
      </c>
    </row>
  </sheetData>
  <mergeCells count="6">
    <mergeCell ref="A1:F1"/>
    <mergeCell ref="A2:F2"/>
    <mergeCell ref="A3:F3"/>
    <mergeCell ref="A58:F58"/>
    <mergeCell ref="A59:F59"/>
    <mergeCell ref="A60:F6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C31" sqref="C31"/>
    </sheetView>
  </sheetViews>
  <sheetFormatPr defaultRowHeight="12.5" x14ac:dyDescent="0.25"/>
  <cols>
    <col min="1" max="1" width="35.453125" customWidth="1"/>
    <col min="2" max="2" width="18.08984375" customWidth="1"/>
    <col min="3" max="3" width="15.1796875" customWidth="1"/>
    <col min="4" max="4" width="13.08984375" customWidth="1"/>
  </cols>
  <sheetData>
    <row r="1" spans="1:10" ht="14.5" x14ac:dyDescent="0.35">
      <c r="A1" s="34" t="str">
        <f>+VOORBL!A20</f>
        <v>VALLEY GROVE FARMS (PTY) LTD (IN LIQUIDATION)</v>
      </c>
      <c r="B1" s="34"/>
      <c r="C1" s="34"/>
      <c r="D1" s="34"/>
      <c r="J1" s="2" t="s">
        <v>187</v>
      </c>
    </row>
    <row r="2" spans="1:10" ht="14.5" x14ac:dyDescent="0.35">
      <c r="A2" s="34" t="s">
        <v>47</v>
      </c>
      <c r="B2" s="34"/>
      <c r="C2" s="34"/>
      <c r="D2" s="34"/>
    </row>
    <row r="3" spans="1:10" ht="14.5" x14ac:dyDescent="0.35">
      <c r="A3" s="17"/>
      <c r="B3" s="17"/>
      <c r="C3" s="17"/>
      <c r="D3" s="17"/>
    </row>
    <row r="4" spans="1:10" ht="14.5" x14ac:dyDescent="0.35">
      <c r="A4" s="17"/>
      <c r="B4" s="14" t="s">
        <v>48</v>
      </c>
      <c r="C4" s="14" t="s">
        <v>50</v>
      </c>
      <c r="D4" s="14" t="s">
        <v>52</v>
      </c>
    </row>
    <row r="5" spans="1:10" ht="14.5" x14ac:dyDescent="0.35">
      <c r="A5" s="17"/>
      <c r="B5" s="14" t="s">
        <v>49</v>
      </c>
      <c r="C5" s="14" t="s">
        <v>51</v>
      </c>
      <c r="D5" s="14" t="s">
        <v>53</v>
      </c>
    </row>
    <row r="6" spans="1:10" ht="14.5" x14ac:dyDescent="0.35">
      <c r="A6" s="17"/>
      <c r="B6" s="14"/>
      <c r="C6" s="14"/>
      <c r="D6" s="14"/>
    </row>
    <row r="7" spans="1:10" ht="14.5" x14ac:dyDescent="0.35">
      <c r="A7" s="17"/>
      <c r="B7" s="14"/>
      <c r="C7" s="14"/>
      <c r="D7" s="14"/>
    </row>
    <row r="8" spans="1:10" ht="14.5" x14ac:dyDescent="0.35">
      <c r="A8" s="17" t="s">
        <v>8</v>
      </c>
      <c r="B8" s="16">
        <f>+FREE!E15+FREE!E19+FREE!E25</f>
        <v>483875.94000000006</v>
      </c>
      <c r="C8" s="16">
        <f>+$C$13/$B$13*B8</f>
        <v>1767.7229298655814</v>
      </c>
      <c r="D8" s="16">
        <f>+$D$13/$B$13*B8</f>
        <v>9348.5347252506708</v>
      </c>
    </row>
    <row r="9" spans="1:10" ht="14.5" x14ac:dyDescent="0.35">
      <c r="A9" s="17" t="s">
        <v>55</v>
      </c>
      <c r="B9" s="16">
        <f>+'EEA1'!E14</f>
        <v>9100000</v>
      </c>
      <c r="C9" s="16">
        <f>+$C$13/$B$13*B9</f>
        <v>33244.634279143509</v>
      </c>
      <c r="D9" s="16">
        <f>+$D$13/$B$13*B9</f>
        <v>175812.96974547047</v>
      </c>
    </row>
    <row r="10" spans="1:10" ht="14.5" x14ac:dyDescent="0.35">
      <c r="A10" s="17" t="s">
        <v>56</v>
      </c>
      <c r="B10" s="16">
        <f>+'EEA2'!E14</f>
        <v>3500000</v>
      </c>
      <c r="C10" s="16">
        <f>+$C$13/$B$13*B10</f>
        <v>12786.39779967058</v>
      </c>
      <c r="D10" s="16">
        <f>+$D$13/$B$13*B10</f>
        <v>67620.372979027103</v>
      </c>
    </row>
    <row r="11" spans="1:10" ht="14.5" x14ac:dyDescent="0.35">
      <c r="A11" s="29" t="s">
        <v>141</v>
      </c>
      <c r="B11" s="16">
        <f>+'EEA3'!F12</f>
        <v>1150000</v>
      </c>
      <c r="C11" s="16">
        <f>+$C$13/$B$13*B11</f>
        <v>4201.2449913203336</v>
      </c>
      <c r="D11" s="16">
        <f>+$D$13/$B$13*B11</f>
        <v>22218.122550251763</v>
      </c>
    </row>
    <row r="12" spans="1:10" ht="14.5" x14ac:dyDescent="0.35">
      <c r="A12" s="17"/>
      <c r="B12" s="16"/>
      <c r="C12" s="16"/>
      <c r="D12" s="16"/>
    </row>
    <row r="13" spans="1:10" ht="14.5" x14ac:dyDescent="0.35">
      <c r="A13" s="17"/>
      <c r="B13" s="27">
        <f>SUM(B8:B11)</f>
        <v>14233875.939999999</v>
      </c>
      <c r="C13" s="27">
        <f>+FREE!E38</f>
        <v>52000</v>
      </c>
      <c r="D13" s="27">
        <f>+C22</f>
        <v>275000</v>
      </c>
    </row>
    <row r="14" spans="1:10" ht="14.5" x14ac:dyDescent="0.35">
      <c r="A14" s="17"/>
      <c r="B14" s="17"/>
      <c r="C14" s="35"/>
      <c r="D14" s="35"/>
    </row>
    <row r="15" spans="1:10" ht="14.5" x14ac:dyDescent="0.35">
      <c r="A15" s="17"/>
      <c r="B15" s="36" t="s">
        <v>57</v>
      </c>
      <c r="C15" s="36"/>
      <c r="D15" s="17"/>
    </row>
    <row r="16" spans="1:10" ht="14.5" x14ac:dyDescent="0.35">
      <c r="A16" s="17"/>
      <c r="B16" s="17"/>
      <c r="C16" s="17"/>
      <c r="D16" s="35"/>
    </row>
    <row r="17" spans="1:4" ht="14.5" x14ac:dyDescent="0.35">
      <c r="A17" s="17" t="s">
        <v>46</v>
      </c>
      <c r="B17" s="35">
        <f>+B13</f>
        <v>14233875.939999999</v>
      </c>
      <c r="C17" s="17"/>
      <c r="D17" s="17"/>
    </row>
    <row r="18" spans="1:4" ht="14.5" x14ac:dyDescent="0.35">
      <c r="A18" s="17"/>
      <c r="B18" s="17"/>
      <c r="C18" s="17"/>
      <c r="D18" s="17"/>
    </row>
    <row r="19" spans="1:4" ht="14.5" x14ac:dyDescent="0.35">
      <c r="A19" s="17" t="s">
        <v>61</v>
      </c>
      <c r="B19" s="17"/>
      <c r="C19" s="16">
        <v>1000</v>
      </c>
      <c r="D19" s="17"/>
    </row>
    <row r="20" spans="1:4" ht="14.5" x14ac:dyDescent="0.35">
      <c r="A20" s="17" t="s">
        <v>143</v>
      </c>
      <c r="B20" s="17"/>
      <c r="C20" s="16">
        <v>774400</v>
      </c>
      <c r="D20" s="17"/>
    </row>
    <row r="21" spans="1:4" ht="14.5" x14ac:dyDescent="0.35">
      <c r="A21" s="17"/>
      <c r="B21" s="17"/>
      <c r="C21" s="37">
        <f>SUM(C19:C20)</f>
        <v>775400</v>
      </c>
      <c r="D21" s="17"/>
    </row>
    <row r="22" spans="1:4" ht="14.5" x14ac:dyDescent="0.35">
      <c r="A22" s="17" t="s">
        <v>142</v>
      </c>
      <c r="B22" s="17"/>
      <c r="C22" s="16">
        <v>275000</v>
      </c>
      <c r="D22" s="17"/>
    </row>
  </sheetData>
  <mergeCells count="3">
    <mergeCell ref="A1:D1"/>
    <mergeCell ref="A2:D2"/>
    <mergeCell ref="B15:C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F26" sqref="F26"/>
    </sheetView>
  </sheetViews>
  <sheetFormatPr defaultRowHeight="12.5" x14ac:dyDescent="0.25"/>
  <cols>
    <col min="1" max="1" width="31.54296875" customWidth="1"/>
    <col min="2" max="2" width="15.453125" style="1" customWidth="1"/>
    <col min="3" max="3" width="24.453125" style="1" customWidth="1"/>
  </cols>
  <sheetData>
    <row r="1" spans="1:4" ht="14.5" x14ac:dyDescent="0.35">
      <c r="A1" s="13" t="str">
        <f>(VOORBL!A20)</f>
        <v>VALLEY GROVE FARMS (PTY) LTD (IN LIQUIDATION)</v>
      </c>
      <c r="B1" s="13"/>
      <c r="C1" s="13"/>
      <c r="D1" s="38" t="s">
        <v>188</v>
      </c>
    </row>
    <row r="2" spans="1:4" ht="14.5" x14ac:dyDescent="0.35">
      <c r="A2" s="13" t="s">
        <v>33</v>
      </c>
      <c r="B2" s="13"/>
      <c r="C2" s="13"/>
      <c r="D2" s="17"/>
    </row>
    <row r="3" spans="1:4" ht="14.5" x14ac:dyDescent="0.35">
      <c r="A3" s="17"/>
      <c r="B3" s="16"/>
      <c r="C3" s="16"/>
      <c r="D3" s="17"/>
    </row>
    <row r="4" spans="1:4" ht="14.5" x14ac:dyDescent="0.35">
      <c r="A4" s="17" t="s">
        <v>116</v>
      </c>
      <c r="B4" s="16"/>
      <c r="C4" s="16"/>
      <c r="D4" s="17"/>
    </row>
    <row r="5" spans="1:4" ht="14.5" x14ac:dyDescent="0.35">
      <c r="A5" s="17" t="s">
        <v>117</v>
      </c>
      <c r="B5" s="16"/>
      <c r="C5" s="16"/>
      <c r="D5" s="17"/>
    </row>
    <row r="6" spans="1:4" ht="14.5" x14ac:dyDescent="0.35">
      <c r="A6" s="17" t="s">
        <v>118</v>
      </c>
      <c r="B6" s="16"/>
      <c r="C6" s="16"/>
      <c r="D6" s="17"/>
    </row>
    <row r="7" spans="1:4" ht="14.5" x14ac:dyDescent="0.35">
      <c r="A7" s="17"/>
      <c r="B7" s="16"/>
      <c r="C7" s="16"/>
      <c r="D7" s="17"/>
    </row>
    <row r="8" spans="1:4" ht="14.5" x14ac:dyDescent="0.35">
      <c r="A8" s="17"/>
      <c r="B8" s="16"/>
      <c r="C8" s="16"/>
      <c r="D8" s="17"/>
    </row>
    <row r="9" spans="1:4" ht="14.5" x14ac:dyDescent="0.35">
      <c r="A9" s="17"/>
      <c r="B9" s="16"/>
      <c r="C9" s="16"/>
      <c r="D9" s="17"/>
    </row>
    <row r="10" spans="1:4" ht="14.5" x14ac:dyDescent="0.35">
      <c r="A10" s="17"/>
      <c r="B10" s="39" t="s">
        <v>54</v>
      </c>
      <c r="C10" s="39" t="s">
        <v>119</v>
      </c>
      <c r="D10" s="17"/>
    </row>
    <row r="11" spans="1:4" ht="14.5" x14ac:dyDescent="0.35">
      <c r="A11" s="17"/>
      <c r="B11" s="39" t="s">
        <v>49</v>
      </c>
      <c r="C11" s="39" t="s">
        <v>120</v>
      </c>
      <c r="D11" s="17"/>
    </row>
    <row r="12" spans="1:4" ht="14.5" x14ac:dyDescent="0.35">
      <c r="A12" s="17"/>
      <c r="B12" s="16"/>
      <c r="C12" s="16"/>
      <c r="D12" s="17"/>
    </row>
    <row r="13" spans="1:4" ht="14.5" x14ac:dyDescent="0.35">
      <c r="A13" s="17" t="s">
        <v>121</v>
      </c>
      <c r="B13" s="16">
        <f>+FREE!E15</f>
        <v>274594.10000000003</v>
      </c>
      <c r="C13" s="16">
        <f>+$C$16/$B$16*B13</f>
        <v>2554.7774200884278</v>
      </c>
      <c r="D13" s="17"/>
    </row>
    <row r="14" spans="1:4" ht="14.5" x14ac:dyDescent="0.35">
      <c r="A14" s="17" t="s">
        <v>59</v>
      </c>
      <c r="B14" s="16">
        <f>+'EEA2'!E14</f>
        <v>3500000</v>
      </c>
      <c r="C14" s="16">
        <f>+$C$16/$B$16*B14</f>
        <v>32563.412579911575</v>
      </c>
      <c r="D14" s="17"/>
    </row>
    <row r="15" spans="1:4" ht="14.5" x14ac:dyDescent="0.35">
      <c r="A15" s="17"/>
      <c r="B15" s="16"/>
      <c r="C15" s="16"/>
      <c r="D15" s="17"/>
    </row>
    <row r="16" spans="1:4" ht="14.5" x14ac:dyDescent="0.35">
      <c r="A16" s="17"/>
      <c r="B16" s="27">
        <f>SUM(B13:B14)</f>
        <v>3774594.1</v>
      </c>
      <c r="C16" s="27">
        <v>35118.19</v>
      </c>
      <c r="D16" s="17"/>
    </row>
  </sheetData>
  <mergeCells count="2">
    <mergeCell ref="A2:C2"/>
    <mergeCell ref="A1:C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H17" sqref="H17"/>
    </sheetView>
  </sheetViews>
  <sheetFormatPr defaultRowHeight="14.5" x14ac:dyDescent="0.35"/>
  <cols>
    <col min="1" max="1" width="10" style="11" customWidth="1"/>
    <col min="2" max="2" width="33.453125" style="11" customWidth="1"/>
    <col min="3" max="3" width="4.54296875" style="9" customWidth="1"/>
    <col min="4" max="4" width="13.36328125" style="21" bestFit="1" customWidth="1"/>
    <col min="5" max="6" width="15.08984375" style="21" bestFit="1" customWidth="1"/>
    <col min="7" max="16384" width="8.7265625" style="11"/>
  </cols>
  <sheetData>
    <row r="1" spans="1:6" x14ac:dyDescent="0.35">
      <c r="A1" s="13" t="str">
        <f>(VOORBL!A20)</f>
        <v>VALLEY GROVE FARMS (PTY) LTD (IN LIQUIDATION)</v>
      </c>
      <c r="B1" s="13"/>
      <c r="C1" s="13"/>
      <c r="D1" s="13"/>
      <c r="E1" s="13"/>
      <c r="F1" s="13"/>
    </row>
    <row r="2" spans="1:6" x14ac:dyDescent="0.35">
      <c r="A2" s="13" t="s">
        <v>95</v>
      </c>
      <c r="B2" s="13"/>
      <c r="C2" s="13"/>
      <c r="D2" s="13"/>
      <c r="E2" s="13"/>
      <c r="F2" s="13"/>
    </row>
    <row r="3" spans="1:6" x14ac:dyDescent="0.35">
      <c r="A3" s="13" t="s">
        <v>96</v>
      </c>
      <c r="B3" s="13"/>
      <c r="C3" s="13"/>
      <c r="D3" s="13"/>
      <c r="E3" s="13"/>
      <c r="F3" s="13"/>
    </row>
    <row r="4" spans="1:6" x14ac:dyDescent="0.35">
      <c r="A4" s="17"/>
      <c r="B4" s="17"/>
      <c r="C4" s="22"/>
      <c r="D4" s="16"/>
      <c r="E4" s="16"/>
      <c r="F4" s="16"/>
    </row>
    <row r="5" spans="1:6" x14ac:dyDescent="0.35">
      <c r="A5" s="17"/>
      <c r="B5" s="23" t="s">
        <v>9</v>
      </c>
      <c r="C5" s="24" t="s">
        <v>39</v>
      </c>
      <c r="D5" s="31"/>
      <c r="E5" s="16"/>
      <c r="F5" s="16"/>
    </row>
    <row r="6" spans="1:6" x14ac:dyDescent="0.35">
      <c r="A6" s="17"/>
      <c r="B6" s="25"/>
      <c r="C6" s="24" t="s">
        <v>10</v>
      </c>
      <c r="D6" s="31"/>
      <c r="E6" s="16"/>
      <c r="F6" s="16"/>
    </row>
    <row r="7" spans="1:6" x14ac:dyDescent="0.35">
      <c r="A7" s="17"/>
      <c r="B7" s="17"/>
      <c r="C7" s="22"/>
      <c r="D7" s="31"/>
      <c r="E7" s="16"/>
      <c r="F7" s="16"/>
    </row>
    <row r="8" spans="1:6" x14ac:dyDescent="0.35">
      <c r="A8" s="17"/>
      <c r="B8" s="40" t="s">
        <v>43</v>
      </c>
      <c r="C8" s="22"/>
      <c r="D8" s="31"/>
      <c r="E8" s="16"/>
      <c r="F8" s="16"/>
    </row>
    <row r="9" spans="1:6" x14ac:dyDescent="0.35">
      <c r="A9" s="17"/>
      <c r="B9" s="40" t="s">
        <v>97</v>
      </c>
      <c r="C9" s="22"/>
      <c r="D9" s="31"/>
      <c r="E9" s="16"/>
      <c r="F9" s="16"/>
    </row>
    <row r="10" spans="1:6" x14ac:dyDescent="0.35">
      <c r="A10" s="17"/>
      <c r="B10" s="40" t="s">
        <v>98</v>
      </c>
      <c r="C10" s="22"/>
      <c r="D10" s="31"/>
      <c r="E10" s="16"/>
      <c r="F10" s="16"/>
    </row>
    <row r="11" spans="1:6" x14ac:dyDescent="0.35">
      <c r="A11" s="17"/>
      <c r="B11" s="17"/>
      <c r="C11" s="22"/>
      <c r="D11" s="31"/>
      <c r="E11" s="16"/>
      <c r="F11" s="16"/>
    </row>
    <row r="12" spans="1:6" x14ac:dyDescent="0.35">
      <c r="A12" s="17"/>
      <c r="B12" s="17" t="s">
        <v>99</v>
      </c>
      <c r="C12" s="22"/>
      <c r="D12" s="31"/>
      <c r="E12" s="16">
        <f>9100000/115%</f>
        <v>7913043.4782608701</v>
      </c>
      <c r="F12" s="16"/>
    </row>
    <row r="13" spans="1:6" x14ac:dyDescent="0.35">
      <c r="A13" s="17"/>
      <c r="B13" s="17" t="s">
        <v>208</v>
      </c>
      <c r="C13" s="22"/>
      <c r="D13" s="31"/>
      <c r="E13" s="16">
        <f>+E12*15%</f>
        <v>1186956.5217391304</v>
      </c>
      <c r="F13" s="16"/>
    </row>
    <row r="14" spans="1:6" x14ac:dyDescent="0.35">
      <c r="A14" s="17"/>
      <c r="B14" s="40"/>
      <c r="C14" s="22"/>
      <c r="D14" s="31"/>
      <c r="E14" s="16">
        <f>SUM(E12:E13)</f>
        <v>9100000</v>
      </c>
      <c r="F14" s="16"/>
    </row>
    <row r="15" spans="1:6" x14ac:dyDescent="0.35">
      <c r="A15" s="17"/>
      <c r="B15" s="41" t="s">
        <v>209</v>
      </c>
      <c r="C15" s="22"/>
      <c r="D15" s="31">
        <f>425000/115%</f>
        <v>369565.21739130438</v>
      </c>
      <c r="E15" s="16"/>
      <c r="F15" s="16"/>
    </row>
    <row r="16" spans="1:6" x14ac:dyDescent="0.35">
      <c r="A16" s="17"/>
      <c r="B16" s="17" t="s">
        <v>100</v>
      </c>
      <c r="C16" s="22"/>
      <c r="D16" s="31">
        <f>+D15*15%</f>
        <v>55434.782608695656</v>
      </c>
      <c r="E16" s="16">
        <f>SUM(D15:D16)</f>
        <v>425000.00000000006</v>
      </c>
      <c r="F16" s="16"/>
    </row>
    <row r="17" spans="1:6" x14ac:dyDescent="0.35">
      <c r="A17" s="17"/>
      <c r="B17" s="40"/>
      <c r="C17" s="22"/>
      <c r="D17" s="31"/>
      <c r="E17" s="16">
        <f>+E14-E16</f>
        <v>8675000</v>
      </c>
      <c r="F17" s="16"/>
    </row>
    <row r="18" spans="1:6" x14ac:dyDescent="0.35">
      <c r="A18" s="17"/>
      <c r="B18" s="17" t="s">
        <v>210</v>
      </c>
      <c r="C18" s="22"/>
      <c r="D18" s="16"/>
      <c r="E18" s="31">
        <v>124897.5</v>
      </c>
      <c r="F18" s="16">
        <f>+E17-E18</f>
        <v>8550102.5</v>
      </c>
    </row>
    <row r="19" spans="1:6" x14ac:dyDescent="0.35">
      <c r="A19" s="17"/>
      <c r="B19" s="40"/>
      <c r="C19" s="22"/>
      <c r="D19" s="31"/>
      <c r="E19" s="16"/>
      <c r="F19" s="16"/>
    </row>
    <row r="20" spans="1:6" x14ac:dyDescent="0.35">
      <c r="A20" s="17"/>
      <c r="B20" s="17"/>
      <c r="C20" s="22"/>
      <c r="D20" s="31"/>
      <c r="E20" s="16"/>
      <c r="F20" s="16"/>
    </row>
    <row r="21" spans="1:6" x14ac:dyDescent="0.35">
      <c r="A21" s="17"/>
      <c r="B21" s="17"/>
      <c r="C21" s="22"/>
      <c r="D21" s="31"/>
      <c r="E21" s="16"/>
      <c r="F21" s="27">
        <f>SUM(F18:F20)</f>
        <v>8550102.5</v>
      </c>
    </row>
    <row r="22" spans="1:6" x14ac:dyDescent="0.35">
      <c r="A22" s="17"/>
      <c r="B22" s="17"/>
      <c r="C22" s="22"/>
      <c r="D22" s="31"/>
      <c r="E22" s="16"/>
      <c r="F22" s="16"/>
    </row>
    <row r="23" spans="1:6" x14ac:dyDescent="0.35">
      <c r="A23" s="17"/>
      <c r="B23" s="23" t="s">
        <v>11</v>
      </c>
      <c r="C23" s="24" t="s">
        <v>39</v>
      </c>
      <c r="D23" s="31"/>
      <c r="E23" s="16"/>
      <c r="F23" s="16"/>
    </row>
    <row r="24" spans="1:6" x14ac:dyDescent="0.35">
      <c r="A24" s="17"/>
      <c r="B24" s="25"/>
      <c r="C24" s="24" t="s">
        <v>10</v>
      </c>
      <c r="D24" s="31"/>
      <c r="E24" s="16"/>
      <c r="F24" s="16"/>
    </row>
    <row r="25" spans="1:6" x14ac:dyDescent="0.35">
      <c r="A25" s="17"/>
      <c r="B25" s="17"/>
      <c r="C25" s="22"/>
      <c r="D25" s="31"/>
      <c r="E25" s="16"/>
      <c r="F25" s="16"/>
    </row>
    <row r="26" spans="1:6" x14ac:dyDescent="0.35">
      <c r="A26" s="17"/>
      <c r="B26" s="14" t="s">
        <v>42</v>
      </c>
      <c r="C26" s="22"/>
      <c r="D26" s="16"/>
      <c r="E26" s="16"/>
      <c r="F26" s="16"/>
    </row>
    <row r="27" spans="1:6" x14ac:dyDescent="0.35">
      <c r="A27" s="17"/>
      <c r="B27" s="17" t="s">
        <v>58</v>
      </c>
      <c r="C27" s="22"/>
      <c r="D27" s="16">
        <f>+F27/115%*15%</f>
        <v>4336.2566451056755</v>
      </c>
      <c r="E27" s="16"/>
      <c r="F27" s="16">
        <f>+'SCHED A'!C9</f>
        <v>33244.634279143509</v>
      </c>
    </row>
    <row r="28" spans="1:6" x14ac:dyDescent="0.35">
      <c r="A28" s="17"/>
      <c r="B28" s="17"/>
      <c r="C28" s="22"/>
      <c r="D28" s="16"/>
      <c r="E28" s="16"/>
      <c r="F28" s="16"/>
    </row>
    <row r="29" spans="1:6" x14ac:dyDescent="0.35">
      <c r="A29" s="17"/>
      <c r="B29" s="14" t="s">
        <v>34</v>
      </c>
      <c r="C29" s="22"/>
      <c r="D29" s="16"/>
      <c r="E29" s="16"/>
      <c r="F29" s="16"/>
    </row>
    <row r="30" spans="1:6" x14ac:dyDescent="0.35">
      <c r="A30" s="17"/>
      <c r="B30" s="17" t="s">
        <v>104</v>
      </c>
      <c r="C30" s="22"/>
      <c r="D30" s="16"/>
      <c r="E30" s="16">
        <f>+E13</f>
        <v>1186956.5217391304</v>
      </c>
      <c r="F30" s="16"/>
    </row>
    <row r="31" spans="1:6" x14ac:dyDescent="0.35">
      <c r="A31" s="17"/>
      <c r="B31" s="17" t="s">
        <v>211</v>
      </c>
      <c r="C31" s="22"/>
      <c r="D31" s="16"/>
      <c r="E31" s="16">
        <f>+D16+D27+D37</f>
        <v>99919.843601627421</v>
      </c>
      <c r="F31" s="16">
        <f>+E30-E31</f>
        <v>1087036.6781375029</v>
      </c>
    </row>
    <row r="32" spans="1:6" x14ac:dyDescent="0.35">
      <c r="A32" s="17"/>
      <c r="B32" s="17"/>
      <c r="C32" s="22"/>
      <c r="D32" s="16"/>
      <c r="E32" s="16"/>
      <c r="F32" s="16"/>
    </row>
    <row r="33" spans="1:6" x14ac:dyDescent="0.35">
      <c r="A33" s="17"/>
      <c r="B33" s="14" t="s">
        <v>45</v>
      </c>
      <c r="C33" s="22"/>
      <c r="D33" s="16"/>
      <c r="E33" s="16"/>
      <c r="F33" s="16"/>
    </row>
    <row r="34" spans="1:6" x14ac:dyDescent="0.35">
      <c r="A34" s="17"/>
      <c r="B34" s="17" t="s">
        <v>105</v>
      </c>
      <c r="C34" s="22"/>
      <c r="D34" s="16"/>
      <c r="E34" s="16">
        <f>+E14*3%</f>
        <v>273000</v>
      </c>
      <c r="F34" s="16"/>
    </row>
    <row r="35" spans="1:6" x14ac:dyDescent="0.35">
      <c r="A35" s="17"/>
      <c r="B35" s="17" t="s">
        <v>106</v>
      </c>
      <c r="C35" s="22"/>
      <c r="D35" s="16"/>
      <c r="E35" s="16">
        <f>+E13*3%*15%</f>
        <v>5341.304347826087</v>
      </c>
      <c r="F35" s="16"/>
    </row>
    <row r="36" spans="1:6" x14ac:dyDescent="0.35">
      <c r="A36" s="17"/>
      <c r="B36" s="17"/>
      <c r="C36" s="22"/>
      <c r="D36" s="16"/>
      <c r="E36" s="16">
        <f>+E34-E35</f>
        <v>267658.69565217389</v>
      </c>
      <c r="F36" s="16"/>
    </row>
    <row r="37" spans="1:6" x14ac:dyDescent="0.35">
      <c r="A37" s="17"/>
      <c r="B37" s="14" t="s">
        <v>204</v>
      </c>
      <c r="C37" s="22"/>
      <c r="D37" s="16">
        <f>+E37</f>
        <v>40148.804347826081</v>
      </c>
      <c r="E37" s="16">
        <f>+E36*15%</f>
        <v>40148.804347826081</v>
      </c>
      <c r="F37" s="16">
        <f>SUM(E36:E37)</f>
        <v>307807.5</v>
      </c>
    </row>
    <row r="38" spans="1:6" x14ac:dyDescent="0.35">
      <c r="A38" s="17"/>
      <c r="B38" s="17"/>
      <c r="C38" s="22"/>
      <c r="D38" s="16"/>
      <c r="E38" s="16"/>
      <c r="F38" s="16"/>
    </row>
    <row r="39" spans="1:6" x14ac:dyDescent="0.35">
      <c r="A39" s="17"/>
      <c r="B39" s="17"/>
      <c r="C39" s="22"/>
      <c r="D39" s="16"/>
      <c r="E39" s="16"/>
      <c r="F39" s="16"/>
    </row>
    <row r="40" spans="1:6" x14ac:dyDescent="0.35">
      <c r="A40" s="17"/>
      <c r="B40" s="14" t="s">
        <v>1</v>
      </c>
      <c r="C40" s="22"/>
      <c r="D40" s="16"/>
      <c r="E40" s="16"/>
      <c r="F40" s="16"/>
    </row>
    <row r="41" spans="1:6" x14ac:dyDescent="0.35">
      <c r="A41" s="17"/>
      <c r="B41" s="17" t="s">
        <v>58</v>
      </c>
      <c r="C41" s="22"/>
      <c r="D41" s="16"/>
      <c r="E41" s="16"/>
      <c r="F41" s="16">
        <f>+'SCHED A'!D9</f>
        <v>175812.96974547047</v>
      </c>
    </row>
    <row r="42" spans="1:6" x14ac:dyDescent="0.35">
      <c r="A42" s="17"/>
      <c r="B42" s="17"/>
      <c r="C42" s="22"/>
      <c r="D42" s="16"/>
      <c r="E42" s="16"/>
      <c r="F42" s="16"/>
    </row>
    <row r="43" spans="1:6" x14ac:dyDescent="0.35">
      <c r="A43" s="17"/>
      <c r="B43" s="14" t="s">
        <v>36</v>
      </c>
      <c r="C43" s="22"/>
      <c r="D43" s="16"/>
      <c r="E43" s="16"/>
      <c r="F43" s="16"/>
    </row>
    <row r="44" spans="1:6" x14ac:dyDescent="0.35">
      <c r="A44" s="17"/>
      <c r="B44" s="14" t="s">
        <v>37</v>
      </c>
      <c r="C44" s="22"/>
      <c r="D44" s="16"/>
      <c r="E44" s="16"/>
      <c r="F44" s="16"/>
    </row>
    <row r="45" spans="1:6" x14ac:dyDescent="0.35">
      <c r="A45" s="17"/>
      <c r="B45" s="14" t="s">
        <v>38</v>
      </c>
      <c r="C45" s="22"/>
      <c r="D45" s="16"/>
      <c r="E45" s="16"/>
      <c r="F45" s="16"/>
    </row>
    <row r="46" spans="1:6" x14ac:dyDescent="0.35">
      <c r="A46" s="17"/>
      <c r="B46" s="17" t="s">
        <v>107</v>
      </c>
      <c r="C46" s="22"/>
      <c r="D46" s="16"/>
      <c r="E46" s="16"/>
      <c r="F46" s="16">
        <f>+F48-SUM(F26:F42)</f>
        <v>6946200.7178378832</v>
      </c>
    </row>
    <row r="47" spans="1:6" x14ac:dyDescent="0.35">
      <c r="A47" s="17"/>
      <c r="B47" s="42" t="s">
        <v>167</v>
      </c>
      <c r="C47" s="22"/>
      <c r="D47" s="16"/>
      <c r="E47" s="16"/>
      <c r="F47" s="16"/>
    </row>
    <row r="48" spans="1:6" x14ac:dyDescent="0.35">
      <c r="A48" s="17"/>
      <c r="B48" s="17"/>
      <c r="C48" s="22"/>
      <c r="D48" s="16"/>
      <c r="E48" s="16"/>
      <c r="F48" s="27">
        <f>+F21</f>
        <v>8550102.5</v>
      </c>
    </row>
    <row r="49" spans="6:6" x14ac:dyDescent="0.35">
      <c r="F49" s="43" t="s">
        <v>189</v>
      </c>
    </row>
  </sheetData>
  <mergeCells count="3">
    <mergeCell ref="A1:F1"/>
    <mergeCell ref="A2:F2"/>
    <mergeCell ref="A3: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selection sqref="A1:IV65536"/>
    </sheetView>
  </sheetViews>
  <sheetFormatPr defaultRowHeight="14.5" x14ac:dyDescent="0.35"/>
  <cols>
    <col min="1" max="1" width="10.453125" style="11" customWidth="1"/>
    <col min="2" max="2" width="35" style="11" customWidth="1"/>
    <col min="3" max="3" width="4.90625" style="11" customWidth="1"/>
    <col min="4" max="4" width="12.54296875" style="11" customWidth="1"/>
    <col min="5" max="6" width="15.08984375" style="11" bestFit="1" customWidth="1"/>
    <col min="7" max="16384" width="8.7265625" style="11"/>
  </cols>
  <sheetData>
    <row r="1" spans="1:6" x14ac:dyDescent="0.35">
      <c r="A1" s="13" t="str">
        <f>(VOORBL!A20)</f>
        <v>VALLEY GROVE FARMS (PTY) LTD (IN LIQUIDATION)</v>
      </c>
      <c r="B1" s="13"/>
      <c r="C1" s="13"/>
      <c r="D1" s="13"/>
      <c r="E1" s="13"/>
      <c r="F1" s="13"/>
    </row>
    <row r="2" spans="1:6" x14ac:dyDescent="0.35">
      <c r="A2" s="13" t="s">
        <v>108</v>
      </c>
      <c r="B2" s="13"/>
      <c r="C2" s="13"/>
      <c r="D2" s="13"/>
      <c r="E2" s="13"/>
      <c r="F2" s="13"/>
    </row>
    <row r="3" spans="1:6" x14ac:dyDescent="0.35">
      <c r="A3" s="13" t="s">
        <v>109</v>
      </c>
      <c r="B3" s="13"/>
      <c r="C3" s="13"/>
      <c r="D3" s="13"/>
      <c r="E3" s="13"/>
      <c r="F3" s="13"/>
    </row>
    <row r="4" spans="1:6" x14ac:dyDescent="0.35">
      <c r="A4" s="17"/>
      <c r="B4" s="17"/>
      <c r="C4" s="22"/>
      <c r="D4" s="16"/>
      <c r="E4" s="16"/>
      <c r="F4" s="16"/>
    </row>
    <row r="5" spans="1:6" x14ac:dyDescent="0.35">
      <c r="A5" s="17"/>
      <c r="B5" s="23" t="s">
        <v>9</v>
      </c>
      <c r="C5" s="24" t="s">
        <v>39</v>
      </c>
      <c r="D5" s="44" t="s">
        <v>127</v>
      </c>
      <c r="E5" s="16"/>
      <c r="F5" s="16"/>
    </row>
    <row r="6" spans="1:6" x14ac:dyDescent="0.35">
      <c r="A6" s="17"/>
      <c r="B6" s="25"/>
      <c r="C6" s="24" t="s">
        <v>10</v>
      </c>
      <c r="D6" s="31"/>
      <c r="E6" s="16"/>
      <c r="F6" s="16"/>
    </row>
    <row r="7" spans="1:6" x14ac:dyDescent="0.35">
      <c r="A7" s="17"/>
      <c r="B7" s="40" t="s">
        <v>110</v>
      </c>
      <c r="C7" s="22"/>
      <c r="D7" s="31"/>
      <c r="E7" s="16"/>
      <c r="F7" s="16"/>
    </row>
    <row r="8" spans="1:6" x14ac:dyDescent="0.35">
      <c r="A8" s="17"/>
      <c r="B8" s="40" t="s">
        <v>111</v>
      </c>
      <c r="C8" s="22"/>
      <c r="D8" s="31"/>
      <c r="E8" s="16"/>
      <c r="F8" s="16"/>
    </row>
    <row r="9" spans="1:6" x14ac:dyDescent="0.35">
      <c r="A9" s="17"/>
      <c r="B9" s="40" t="s">
        <v>112</v>
      </c>
      <c r="C9" s="22"/>
      <c r="D9" s="31"/>
      <c r="E9" s="16"/>
      <c r="F9" s="16"/>
    </row>
    <row r="10" spans="1:6" x14ac:dyDescent="0.35">
      <c r="A10" s="17"/>
      <c r="B10" s="17"/>
      <c r="C10" s="22"/>
      <c r="D10" s="31"/>
      <c r="E10" s="16"/>
      <c r="F10" s="16"/>
    </row>
    <row r="11" spans="1:6" x14ac:dyDescent="0.35">
      <c r="A11" s="17"/>
      <c r="B11" s="17" t="s">
        <v>113</v>
      </c>
      <c r="C11" s="22"/>
      <c r="D11" s="31"/>
      <c r="E11" s="16"/>
      <c r="F11" s="16"/>
    </row>
    <row r="12" spans="1:6" x14ac:dyDescent="0.35">
      <c r="A12" s="17"/>
      <c r="B12" s="17" t="s">
        <v>114</v>
      </c>
      <c r="C12" s="22"/>
      <c r="D12" s="31"/>
      <c r="E12" s="16">
        <f>3500000/115%</f>
        <v>3043478.2608695654</v>
      </c>
      <c r="F12" s="16"/>
    </row>
    <row r="13" spans="1:6" x14ac:dyDescent="0.35">
      <c r="A13" s="17"/>
      <c r="B13" s="17" t="s">
        <v>212</v>
      </c>
      <c r="C13" s="22"/>
      <c r="D13" s="31"/>
      <c r="E13" s="16">
        <f>+E12*15%</f>
        <v>456521.73913043481</v>
      </c>
      <c r="F13" s="16"/>
    </row>
    <row r="14" spans="1:6" x14ac:dyDescent="0.35">
      <c r="A14" s="17"/>
      <c r="B14" s="17"/>
      <c r="C14" s="22"/>
      <c r="D14" s="31"/>
      <c r="E14" s="16">
        <f>SUM(E12:E13)</f>
        <v>3500000</v>
      </c>
      <c r="F14" s="16"/>
    </row>
    <row r="15" spans="1:6" x14ac:dyDescent="0.35">
      <c r="A15" s="17"/>
      <c r="B15" s="17" t="s">
        <v>213</v>
      </c>
      <c r="C15" s="22"/>
      <c r="D15" s="31">
        <f>+E15/115%*15%</f>
        <v>3732.1004347826092</v>
      </c>
      <c r="E15" s="16">
        <v>28612.77</v>
      </c>
      <c r="F15" s="16"/>
    </row>
    <row r="16" spans="1:6" x14ac:dyDescent="0.35">
      <c r="A16" s="17"/>
      <c r="B16" s="17"/>
      <c r="C16" s="22"/>
      <c r="D16" s="31"/>
      <c r="E16" s="16">
        <f>+E14-E15</f>
        <v>3471387.23</v>
      </c>
      <c r="F16" s="16"/>
    </row>
    <row r="17" spans="1:6" x14ac:dyDescent="0.35">
      <c r="A17" s="17"/>
      <c r="B17" s="17" t="s">
        <v>214</v>
      </c>
      <c r="C17" s="22"/>
      <c r="D17" s="31">
        <f>+E17/115%*15%</f>
        <v>4247.4016408580319</v>
      </c>
      <c r="E17" s="16">
        <f>+'SCHED B'!C14</f>
        <v>32563.412579911575</v>
      </c>
      <c r="F17" s="16">
        <f>+E16-E17</f>
        <v>3438823.8174200882</v>
      </c>
    </row>
    <row r="18" spans="1:6" x14ac:dyDescent="0.35">
      <c r="A18" s="17"/>
      <c r="B18" s="17"/>
      <c r="C18" s="22"/>
      <c r="D18" s="31"/>
      <c r="E18" s="16"/>
      <c r="F18" s="16"/>
    </row>
    <row r="19" spans="1:6" x14ac:dyDescent="0.35">
      <c r="A19" s="17"/>
      <c r="B19" s="17"/>
      <c r="C19" s="22"/>
      <c r="D19" s="31"/>
      <c r="E19" s="16"/>
      <c r="F19" s="16"/>
    </row>
    <row r="20" spans="1:6" x14ac:dyDescent="0.35">
      <c r="A20" s="17"/>
      <c r="B20" s="17"/>
      <c r="C20" s="22"/>
      <c r="D20" s="31"/>
      <c r="E20" s="16"/>
      <c r="F20" s="27">
        <f>SUM(F17:F19)</f>
        <v>3438823.8174200882</v>
      </c>
    </row>
    <row r="21" spans="1:6" x14ac:dyDescent="0.35">
      <c r="A21" s="17"/>
      <c r="B21" s="17"/>
      <c r="C21" s="22"/>
      <c r="D21" s="31"/>
      <c r="E21" s="16"/>
      <c r="F21" s="17"/>
    </row>
    <row r="22" spans="1:6" x14ac:dyDescent="0.35">
      <c r="A22" s="17"/>
      <c r="B22" s="23" t="s">
        <v>11</v>
      </c>
      <c r="C22" s="24" t="s">
        <v>39</v>
      </c>
      <c r="D22" s="31"/>
      <c r="E22" s="16"/>
      <c r="F22" s="16"/>
    </row>
    <row r="23" spans="1:6" x14ac:dyDescent="0.35">
      <c r="A23" s="17"/>
      <c r="B23" s="25"/>
      <c r="C23" s="24" t="s">
        <v>10</v>
      </c>
      <c r="D23" s="31"/>
      <c r="E23" s="16"/>
      <c r="F23" s="16"/>
    </row>
    <row r="24" spans="1:6" x14ac:dyDescent="0.35">
      <c r="A24" s="17"/>
      <c r="B24" s="17"/>
      <c r="C24" s="22"/>
      <c r="D24" s="31"/>
      <c r="E24" s="16"/>
      <c r="F24" s="16"/>
    </row>
    <row r="25" spans="1:6" x14ac:dyDescent="0.35">
      <c r="A25" s="17"/>
      <c r="B25" s="14" t="s">
        <v>42</v>
      </c>
      <c r="C25" s="22"/>
      <c r="D25" s="16"/>
      <c r="E25" s="16"/>
      <c r="F25" s="16"/>
    </row>
    <row r="26" spans="1:6" x14ac:dyDescent="0.35">
      <c r="A26" s="17"/>
      <c r="B26" s="17" t="s">
        <v>58</v>
      </c>
      <c r="C26" s="22"/>
      <c r="D26" s="16">
        <f>+F26/115%*15%</f>
        <v>1667.7910173483365</v>
      </c>
      <c r="E26" s="16"/>
      <c r="F26" s="16">
        <f>+'SCHED A'!C10</f>
        <v>12786.39779967058</v>
      </c>
    </row>
    <row r="27" spans="1:6" x14ac:dyDescent="0.35">
      <c r="A27" s="17"/>
      <c r="B27" s="17"/>
      <c r="C27" s="22"/>
      <c r="D27" s="16"/>
      <c r="E27" s="16"/>
      <c r="F27" s="16"/>
    </row>
    <row r="28" spans="1:6" x14ac:dyDescent="0.35">
      <c r="A28" s="17"/>
      <c r="B28" s="14" t="s">
        <v>34</v>
      </c>
      <c r="C28" s="22"/>
      <c r="D28" s="16"/>
      <c r="E28" s="16"/>
      <c r="F28" s="16"/>
    </row>
    <row r="29" spans="1:6" x14ac:dyDescent="0.35">
      <c r="A29" s="17"/>
      <c r="B29" s="17" t="s">
        <v>104</v>
      </c>
      <c r="C29" s="22"/>
      <c r="D29" s="16"/>
      <c r="E29" s="16">
        <f>+E13</f>
        <v>456521.73913043481</v>
      </c>
      <c r="F29" s="16"/>
    </row>
    <row r="30" spans="1:6" ht="15" customHeight="1" x14ac:dyDescent="0.35">
      <c r="A30" s="17"/>
      <c r="B30" s="17" t="s">
        <v>128</v>
      </c>
      <c r="C30" s="22"/>
      <c r="D30" s="16"/>
      <c r="E30" s="16">
        <f>+D15+D17+D26+D36</f>
        <v>61120.119179945497</v>
      </c>
      <c r="F30" s="16">
        <f>+E29-E30</f>
        <v>395401.61995048932</v>
      </c>
    </row>
    <row r="31" spans="1:6" x14ac:dyDescent="0.35">
      <c r="A31" s="17"/>
      <c r="B31" s="17"/>
      <c r="C31" s="22"/>
      <c r="D31" s="16"/>
      <c r="E31" s="16"/>
      <c r="F31" s="16"/>
    </row>
    <row r="32" spans="1:6" x14ac:dyDescent="0.35">
      <c r="A32" s="17"/>
      <c r="B32" s="14" t="s">
        <v>45</v>
      </c>
      <c r="C32" s="22"/>
      <c r="D32" s="16"/>
      <c r="E32" s="16"/>
      <c r="F32" s="16"/>
    </row>
    <row r="33" spans="1:6" x14ac:dyDescent="0.35">
      <c r="A33" s="17"/>
      <c r="B33" s="17" t="s">
        <v>129</v>
      </c>
      <c r="C33" s="22"/>
      <c r="D33" s="16"/>
      <c r="E33" s="16">
        <f>+E14*10%</f>
        <v>350000</v>
      </c>
      <c r="F33" s="16"/>
    </row>
    <row r="34" spans="1:6" x14ac:dyDescent="0.35">
      <c r="A34" s="17"/>
      <c r="B34" s="17" t="s">
        <v>130</v>
      </c>
      <c r="C34" s="22"/>
      <c r="D34" s="16"/>
      <c r="E34" s="16">
        <f>+E13*10%*15%</f>
        <v>6847.8260869565229</v>
      </c>
      <c r="F34" s="16"/>
    </row>
    <row r="35" spans="1:6" x14ac:dyDescent="0.35">
      <c r="A35" s="17"/>
      <c r="B35" s="17"/>
      <c r="C35" s="22"/>
      <c r="D35" s="16"/>
      <c r="E35" s="16">
        <f>+E33-E34</f>
        <v>343152.17391304346</v>
      </c>
      <c r="F35" s="16"/>
    </row>
    <row r="36" spans="1:6" x14ac:dyDescent="0.35">
      <c r="A36" s="17"/>
      <c r="B36" s="14" t="s">
        <v>204</v>
      </c>
      <c r="C36" s="22"/>
      <c r="D36" s="16">
        <f>+E36</f>
        <v>51472.82608695652</v>
      </c>
      <c r="E36" s="16">
        <f>+E35*15%</f>
        <v>51472.82608695652</v>
      </c>
      <c r="F36" s="16">
        <f>SUM(E35:E36)</f>
        <v>394625</v>
      </c>
    </row>
    <row r="37" spans="1:6" x14ac:dyDescent="0.35">
      <c r="A37" s="17"/>
      <c r="B37" s="17"/>
      <c r="C37" s="22"/>
      <c r="D37" s="16"/>
      <c r="E37" s="16"/>
      <c r="F37" s="16"/>
    </row>
    <row r="38" spans="1:6" x14ac:dyDescent="0.35">
      <c r="A38" s="17"/>
      <c r="B38" s="14" t="s">
        <v>1</v>
      </c>
      <c r="C38" s="22"/>
      <c r="D38" s="16"/>
      <c r="E38" s="16"/>
      <c r="F38" s="16"/>
    </row>
    <row r="39" spans="1:6" x14ac:dyDescent="0.35">
      <c r="A39" s="17"/>
      <c r="B39" s="17" t="s">
        <v>58</v>
      </c>
      <c r="C39" s="22"/>
      <c r="D39" s="16"/>
      <c r="E39" s="16"/>
      <c r="F39" s="16">
        <f>+'SCHED A'!D10</f>
        <v>67620.372979027103</v>
      </c>
    </row>
    <row r="40" spans="1:6" x14ac:dyDescent="0.35">
      <c r="A40" s="17"/>
      <c r="B40" s="17"/>
      <c r="C40" s="22"/>
      <c r="D40" s="16"/>
      <c r="E40" s="16"/>
      <c r="F40" s="16"/>
    </row>
    <row r="41" spans="1:6" x14ac:dyDescent="0.35">
      <c r="A41" s="17"/>
      <c r="B41" s="14" t="s">
        <v>36</v>
      </c>
      <c r="C41" s="22"/>
      <c r="D41" s="16"/>
      <c r="E41" s="16"/>
      <c r="F41" s="16"/>
    </row>
    <row r="42" spans="1:6" x14ac:dyDescent="0.35">
      <c r="A42" s="17"/>
      <c r="B42" s="14" t="s">
        <v>37</v>
      </c>
      <c r="C42" s="22"/>
      <c r="D42" s="16"/>
      <c r="E42" s="16"/>
      <c r="F42" s="16"/>
    </row>
    <row r="43" spans="1:6" x14ac:dyDescent="0.35">
      <c r="A43" s="17"/>
      <c r="B43" s="14" t="s">
        <v>38</v>
      </c>
      <c r="C43" s="22"/>
      <c r="D43" s="16"/>
      <c r="E43" s="16"/>
      <c r="F43" s="16"/>
    </row>
    <row r="44" spans="1:6" x14ac:dyDescent="0.35">
      <c r="A44" s="17"/>
      <c r="B44" s="17" t="s">
        <v>145</v>
      </c>
      <c r="C44" s="22"/>
      <c r="D44" s="16"/>
      <c r="E44" s="16"/>
      <c r="F44" s="16">
        <f>+F46-SUM(F25:F41)</f>
        <v>2568390.4266909012</v>
      </c>
    </row>
    <row r="45" spans="1:6" x14ac:dyDescent="0.35">
      <c r="A45" s="17"/>
      <c r="B45" s="42" t="str">
        <f>+'EEA1'!B47</f>
        <v>Not suffient funds to calculate interest</v>
      </c>
      <c r="C45" s="22"/>
      <c r="D45" s="16"/>
      <c r="E45" s="16"/>
      <c r="F45" s="17"/>
    </row>
    <row r="46" spans="1:6" x14ac:dyDescent="0.35">
      <c r="A46" s="17"/>
      <c r="B46" s="17"/>
      <c r="C46" s="22"/>
      <c r="D46" s="16"/>
      <c r="E46" s="16"/>
      <c r="F46" s="27">
        <f>+F20</f>
        <v>3438823.8174200882</v>
      </c>
    </row>
    <row r="47" spans="1:6" x14ac:dyDescent="0.35">
      <c r="A47" s="17"/>
      <c r="B47" s="17"/>
      <c r="C47" s="22"/>
      <c r="D47" s="16"/>
      <c r="E47" s="16"/>
      <c r="F47" s="16"/>
    </row>
    <row r="48" spans="1:6" x14ac:dyDescent="0.35">
      <c r="F48" s="8" t="s">
        <v>190</v>
      </c>
    </row>
  </sheetData>
  <mergeCells count="3">
    <mergeCell ref="A1:F1"/>
    <mergeCell ref="A2:F2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K18" sqref="K18"/>
    </sheetView>
  </sheetViews>
  <sheetFormatPr defaultRowHeight="12.5" x14ac:dyDescent="0.25"/>
  <cols>
    <col min="2" max="2" width="38.90625" customWidth="1"/>
    <col min="3" max="3" width="4.453125" customWidth="1"/>
    <col min="4" max="4" width="12" bestFit="1" customWidth="1"/>
    <col min="5" max="6" width="15.08984375" bestFit="1" customWidth="1"/>
  </cols>
  <sheetData>
    <row r="1" spans="1:6" ht="14.5" x14ac:dyDescent="0.35">
      <c r="A1" s="13" t="str">
        <f>(VOORBL!A20)</f>
        <v>VALLEY GROVE FARMS (PTY) LTD (IN LIQUIDATION)</v>
      </c>
      <c r="B1" s="13"/>
      <c r="C1" s="13"/>
      <c r="D1" s="13"/>
      <c r="E1" s="13"/>
      <c r="F1" s="13"/>
    </row>
    <row r="2" spans="1:6" ht="14.5" x14ac:dyDescent="0.35">
      <c r="A2" s="13" t="s">
        <v>131</v>
      </c>
      <c r="B2" s="13"/>
      <c r="C2" s="13"/>
      <c r="D2" s="13"/>
      <c r="E2" s="13"/>
      <c r="F2" s="13"/>
    </row>
    <row r="3" spans="1:6" ht="14.5" x14ac:dyDescent="0.35">
      <c r="A3" s="13" t="s">
        <v>132</v>
      </c>
      <c r="B3" s="13"/>
      <c r="C3" s="13"/>
      <c r="D3" s="13"/>
      <c r="E3" s="13"/>
      <c r="F3" s="13"/>
    </row>
    <row r="4" spans="1:6" ht="14.5" x14ac:dyDescent="0.35">
      <c r="A4" s="17"/>
      <c r="B4" s="17"/>
      <c r="C4" s="22"/>
      <c r="D4" s="16"/>
      <c r="E4" s="16"/>
      <c r="F4" s="16"/>
    </row>
    <row r="5" spans="1:6" ht="14.5" x14ac:dyDescent="0.35">
      <c r="A5" s="17"/>
      <c r="B5" s="23" t="s">
        <v>9</v>
      </c>
      <c r="C5" s="24" t="s">
        <v>39</v>
      </c>
      <c r="D5" s="44" t="s">
        <v>127</v>
      </c>
      <c r="E5" s="16"/>
      <c r="F5" s="16"/>
    </row>
    <row r="6" spans="1:6" ht="14.5" x14ac:dyDescent="0.35">
      <c r="A6" s="17"/>
      <c r="B6" s="25"/>
      <c r="C6" s="24" t="s">
        <v>10</v>
      </c>
      <c r="D6" s="31"/>
      <c r="E6" s="16"/>
      <c r="F6" s="16"/>
    </row>
    <row r="7" spans="1:6" ht="14.5" x14ac:dyDescent="0.35">
      <c r="A7" s="17"/>
      <c r="B7" s="40" t="s">
        <v>110</v>
      </c>
      <c r="C7" s="22"/>
      <c r="D7" s="31"/>
      <c r="E7" s="16"/>
      <c r="F7" s="16"/>
    </row>
    <row r="8" spans="1:6" ht="14.5" x14ac:dyDescent="0.35">
      <c r="A8" s="17"/>
      <c r="B8" s="40" t="s">
        <v>135</v>
      </c>
      <c r="C8" s="22"/>
      <c r="D8" s="31"/>
      <c r="E8" s="16"/>
      <c r="F8" s="16"/>
    </row>
    <row r="9" spans="1:6" ht="14.5" x14ac:dyDescent="0.35">
      <c r="A9" s="17"/>
      <c r="B9" s="40" t="s">
        <v>133</v>
      </c>
      <c r="C9" s="22"/>
      <c r="D9" s="31"/>
      <c r="E9" s="16"/>
      <c r="F9" s="16"/>
    </row>
    <row r="10" spans="1:6" ht="14.5" x14ac:dyDescent="0.35">
      <c r="A10" s="17"/>
      <c r="B10" s="17"/>
      <c r="C10" s="22"/>
      <c r="D10" s="31"/>
      <c r="E10" s="16"/>
      <c r="F10" s="16"/>
    </row>
    <row r="11" spans="1:6" ht="14.5" x14ac:dyDescent="0.35">
      <c r="A11" s="17"/>
      <c r="B11" s="17" t="s">
        <v>134</v>
      </c>
      <c r="C11" s="22"/>
      <c r="D11" s="31"/>
      <c r="E11" s="16">
        <f>1150000/115%</f>
        <v>1000000.0000000001</v>
      </c>
      <c r="F11" s="16"/>
    </row>
    <row r="12" spans="1:6" ht="14.5" x14ac:dyDescent="0.35">
      <c r="A12" s="17"/>
      <c r="B12" s="17" t="s">
        <v>115</v>
      </c>
      <c r="C12" s="22"/>
      <c r="D12" s="31"/>
      <c r="E12" s="16">
        <f>+E11*15%</f>
        <v>150000</v>
      </c>
      <c r="F12" s="16">
        <f>SUM(E11:E12)</f>
        <v>1150000</v>
      </c>
    </row>
    <row r="13" spans="1:6" ht="14.5" x14ac:dyDescent="0.35">
      <c r="A13" s="17"/>
      <c r="B13" s="17"/>
      <c r="C13" s="22"/>
      <c r="D13" s="31"/>
      <c r="E13" s="17"/>
      <c r="F13" s="16"/>
    </row>
    <row r="14" spans="1:6" ht="14.5" x14ac:dyDescent="0.35">
      <c r="A14" s="17"/>
      <c r="B14" s="17"/>
      <c r="C14" s="22"/>
      <c r="D14" s="31"/>
      <c r="E14" s="16"/>
      <c r="F14" s="16"/>
    </row>
    <row r="15" spans="1:6" ht="14.5" x14ac:dyDescent="0.35">
      <c r="A15" s="17"/>
      <c r="B15" s="17"/>
      <c r="C15" s="22"/>
      <c r="D15" s="31"/>
      <c r="E15" s="16"/>
      <c r="F15" s="27">
        <f>SUM(F12)</f>
        <v>1150000</v>
      </c>
    </row>
    <row r="16" spans="1:6" ht="14.5" x14ac:dyDescent="0.35">
      <c r="A16" s="17"/>
      <c r="B16" s="17"/>
      <c r="C16" s="22"/>
      <c r="D16" s="31"/>
      <c r="E16" s="16"/>
      <c r="F16" s="16"/>
    </row>
    <row r="17" spans="1:6" ht="14.5" x14ac:dyDescent="0.35">
      <c r="A17" s="17"/>
      <c r="B17" s="17"/>
      <c r="C17" s="22"/>
      <c r="D17" s="31"/>
      <c r="E17" s="16"/>
      <c r="F17" s="17"/>
    </row>
    <row r="18" spans="1:6" ht="14.5" x14ac:dyDescent="0.35">
      <c r="A18" s="17"/>
      <c r="B18" s="23" t="s">
        <v>11</v>
      </c>
      <c r="C18" s="24" t="s">
        <v>39</v>
      </c>
      <c r="D18" s="31"/>
      <c r="E18" s="16"/>
      <c r="F18" s="16"/>
    </row>
    <row r="19" spans="1:6" ht="14.5" x14ac:dyDescent="0.35">
      <c r="A19" s="17"/>
      <c r="B19" s="25"/>
      <c r="C19" s="24" t="s">
        <v>10</v>
      </c>
      <c r="D19" s="31"/>
      <c r="E19" s="16"/>
      <c r="F19" s="16"/>
    </row>
    <row r="20" spans="1:6" ht="14.5" x14ac:dyDescent="0.35">
      <c r="A20" s="17"/>
      <c r="B20" s="17"/>
      <c r="C20" s="22"/>
      <c r="D20" s="31"/>
      <c r="E20" s="16"/>
      <c r="F20" s="16"/>
    </row>
    <row r="21" spans="1:6" ht="14.5" x14ac:dyDescent="0.35">
      <c r="A21" s="17"/>
      <c r="B21" s="14" t="s">
        <v>42</v>
      </c>
      <c r="C21" s="22"/>
      <c r="D21" s="16"/>
      <c r="E21" s="16"/>
      <c r="F21" s="16"/>
    </row>
    <row r="22" spans="1:6" ht="14.5" x14ac:dyDescent="0.35">
      <c r="A22" s="17"/>
      <c r="B22" s="17" t="s">
        <v>58</v>
      </c>
      <c r="C22" s="22"/>
      <c r="D22" s="16">
        <f>+F22/115%*15%</f>
        <v>547.98847712873919</v>
      </c>
      <c r="E22" s="16"/>
      <c r="F22" s="16">
        <f>+'SCHED A'!C11</f>
        <v>4201.2449913203336</v>
      </c>
    </row>
    <row r="23" spans="1:6" ht="14.5" x14ac:dyDescent="0.35">
      <c r="A23" s="17"/>
      <c r="B23" s="17"/>
      <c r="C23" s="22"/>
      <c r="D23" s="16"/>
      <c r="E23" s="16"/>
      <c r="F23" s="16"/>
    </row>
    <row r="24" spans="1:6" ht="14.5" x14ac:dyDescent="0.35">
      <c r="A24" s="17"/>
      <c r="B24" s="14" t="s">
        <v>34</v>
      </c>
      <c r="C24" s="22"/>
      <c r="D24" s="16"/>
      <c r="E24" s="16"/>
      <c r="F24" s="16"/>
    </row>
    <row r="25" spans="1:6" ht="14.5" x14ac:dyDescent="0.35">
      <c r="A25" s="17"/>
      <c r="B25" s="17" t="s">
        <v>104</v>
      </c>
      <c r="C25" s="22"/>
      <c r="D25" s="16"/>
      <c r="E25" s="16">
        <f>+E12</f>
        <v>150000</v>
      </c>
      <c r="F25" s="16"/>
    </row>
    <row r="26" spans="1:6" ht="14.5" x14ac:dyDescent="0.35">
      <c r="A26" s="17"/>
      <c r="B26" s="17" t="s">
        <v>128</v>
      </c>
      <c r="C26" s="22"/>
      <c r="D26" s="16"/>
      <c r="E26" s="16">
        <f>+D22+D32</f>
        <v>17460.48847712874</v>
      </c>
      <c r="F26" s="16">
        <f>+E25-E26</f>
        <v>132539.51152287127</v>
      </c>
    </row>
    <row r="27" spans="1:6" ht="14.5" x14ac:dyDescent="0.35">
      <c r="A27" s="17"/>
      <c r="B27" s="17"/>
      <c r="C27" s="22"/>
      <c r="D27" s="16"/>
      <c r="E27" s="16"/>
      <c r="F27" s="16"/>
    </row>
    <row r="28" spans="1:6" ht="14.5" x14ac:dyDescent="0.35">
      <c r="A28" s="17"/>
      <c r="B28" s="14" t="s">
        <v>45</v>
      </c>
      <c r="C28" s="22"/>
      <c r="D28" s="16"/>
      <c r="E28" s="16"/>
      <c r="F28" s="16"/>
    </row>
    <row r="29" spans="1:6" ht="14.5" x14ac:dyDescent="0.35">
      <c r="A29" s="17"/>
      <c r="B29" s="17" t="s">
        <v>129</v>
      </c>
      <c r="C29" s="22"/>
      <c r="D29" s="16"/>
      <c r="E29" s="16">
        <f>+F12*10%</f>
        <v>115000</v>
      </c>
      <c r="F29" s="16"/>
    </row>
    <row r="30" spans="1:6" ht="14.5" x14ac:dyDescent="0.35">
      <c r="A30" s="17"/>
      <c r="B30" s="17" t="s">
        <v>130</v>
      </c>
      <c r="C30" s="22"/>
      <c r="D30" s="16"/>
      <c r="E30" s="16">
        <f>+E12*10%*15%</f>
        <v>2250</v>
      </c>
      <c r="F30" s="16"/>
    </row>
    <row r="31" spans="1:6" ht="14.5" x14ac:dyDescent="0.35">
      <c r="A31" s="17"/>
      <c r="B31" s="17"/>
      <c r="C31" s="22"/>
      <c r="D31" s="16"/>
      <c r="E31" s="16">
        <f>+E29-E30</f>
        <v>112750</v>
      </c>
      <c r="F31" s="16"/>
    </row>
    <row r="32" spans="1:6" ht="14.5" x14ac:dyDescent="0.35">
      <c r="A32" s="17"/>
      <c r="B32" s="14" t="s">
        <v>204</v>
      </c>
      <c r="C32" s="22"/>
      <c r="D32" s="16">
        <f>+E32</f>
        <v>16912.5</v>
      </c>
      <c r="E32" s="16">
        <f>+E31*15%</f>
        <v>16912.5</v>
      </c>
      <c r="F32" s="16">
        <f>SUM(E31:E32)</f>
        <v>129662.5</v>
      </c>
    </row>
    <row r="33" spans="1:6" ht="14.5" x14ac:dyDescent="0.35">
      <c r="A33" s="17"/>
      <c r="B33" s="17"/>
      <c r="C33" s="22"/>
      <c r="D33" s="16"/>
      <c r="E33" s="16"/>
      <c r="F33" s="16"/>
    </row>
    <row r="34" spans="1:6" ht="14.5" x14ac:dyDescent="0.35">
      <c r="A34" s="17"/>
      <c r="B34" s="14" t="s">
        <v>1</v>
      </c>
      <c r="C34" s="22"/>
      <c r="D34" s="16"/>
      <c r="E34" s="16"/>
      <c r="F34" s="16"/>
    </row>
    <row r="35" spans="1:6" ht="14.5" x14ac:dyDescent="0.35">
      <c r="A35" s="17"/>
      <c r="B35" s="17" t="s">
        <v>58</v>
      </c>
      <c r="C35" s="22"/>
      <c r="D35" s="16"/>
      <c r="E35" s="16"/>
      <c r="F35" s="16">
        <f>+'SCHED A'!D11</f>
        <v>22218.122550251763</v>
      </c>
    </row>
    <row r="36" spans="1:6" ht="14.5" x14ac:dyDescent="0.35">
      <c r="A36" s="17"/>
      <c r="B36" s="17"/>
      <c r="C36" s="22"/>
      <c r="D36" s="16"/>
      <c r="E36" s="16"/>
      <c r="F36" s="16"/>
    </row>
    <row r="37" spans="1:6" ht="14.5" x14ac:dyDescent="0.35">
      <c r="A37" s="17"/>
      <c r="B37" s="14" t="s">
        <v>36</v>
      </c>
      <c r="C37" s="22"/>
      <c r="D37" s="16"/>
      <c r="E37" s="16"/>
      <c r="F37" s="16"/>
    </row>
    <row r="38" spans="1:6" ht="14.5" x14ac:dyDescent="0.35">
      <c r="A38" s="17"/>
      <c r="B38" s="14" t="s">
        <v>37</v>
      </c>
      <c r="C38" s="22"/>
      <c r="D38" s="16"/>
      <c r="E38" s="16"/>
      <c r="F38" s="16"/>
    </row>
    <row r="39" spans="1:6" ht="14.5" x14ac:dyDescent="0.35">
      <c r="A39" s="17"/>
      <c r="B39" s="14" t="s">
        <v>38</v>
      </c>
      <c r="C39" s="22"/>
      <c r="D39" s="16"/>
      <c r="E39" s="16"/>
      <c r="F39" s="16"/>
    </row>
    <row r="40" spans="1:6" ht="14.5" x14ac:dyDescent="0.35">
      <c r="A40" s="17"/>
      <c r="B40" s="17" t="s">
        <v>144</v>
      </c>
      <c r="C40" s="22"/>
      <c r="D40" s="16"/>
      <c r="E40" s="16"/>
      <c r="F40" s="16">
        <f>+F42-SUM(F21:F37)</f>
        <v>861378.6209355566</v>
      </c>
    </row>
    <row r="41" spans="1:6" ht="14.5" x14ac:dyDescent="0.35">
      <c r="A41" s="17"/>
      <c r="B41" s="42" t="s">
        <v>167</v>
      </c>
      <c r="C41" s="22"/>
      <c r="D41" s="16"/>
      <c r="E41" s="16"/>
      <c r="F41" s="17"/>
    </row>
    <row r="42" spans="1:6" ht="14.5" x14ac:dyDescent="0.35">
      <c r="A42" s="17"/>
      <c r="B42" s="17"/>
      <c r="C42" s="17"/>
      <c r="D42" s="17"/>
      <c r="E42" s="17"/>
      <c r="F42" s="27">
        <f>+F15</f>
        <v>1150000</v>
      </c>
    </row>
    <row r="43" spans="1:6" ht="14.5" x14ac:dyDescent="0.35">
      <c r="A43" s="17"/>
      <c r="B43" s="17"/>
      <c r="C43" s="17"/>
      <c r="D43" s="17"/>
      <c r="E43" s="17"/>
      <c r="F43" s="38" t="s">
        <v>191</v>
      </c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zoomScaleNormal="100" workbookViewId="0">
      <selection activeCell="M18" sqref="M18"/>
    </sheetView>
  </sheetViews>
  <sheetFormatPr defaultColWidth="6.81640625" defaultRowHeight="14" x14ac:dyDescent="0.3"/>
  <cols>
    <col min="1" max="1" width="6.81640625" style="3" customWidth="1"/>
    <col min="2" max="2" width="23.453125" style="3" bestFit="1" customWidth="1"/>
    <col min="3" max="3" width="18.36328125" style="3" customWidth="1"/>
    <col min="4" max="5" width="17.1796875" style="3" bestFit="1" customWidth="1"/>
    <col min="6" max="6" width="16.26953125" style="3" bestFit="1" customWidth="1"/>
    <col min="7" max="7" width="17.1796875" style="3" bestFit="1" customWidth="1"/>
    <col min="8" max="8" width="16.26953125" style="3" bestFit="1" customWidth="1"/>
    <col min="9" max="9" width="15.81640625" style="3" bestFit="1" customWidth="1"/>
    <col min="10" max="16384" width="6.81640625" style="3"/>
  </cols>
  <sheetData>
    <row r="1" spans="1:10" ht="14.5" x14ac:dyDescent="0.35">
      <c r="A1" s="13" t="str">
        <f>(VOORBL!A20)</f>
        <v>VALLEY GROVE FARMS (PTY) LTD (IN LIQUIDATION)</v>
      </c>
      <c r="B1" s="13"/>
      <c r="C1" s="13"/>
      <c r="D1" s="13"/>
      <c r="E1" s="13"/>
      <c r="F1" s="13"/>
      <c r="G1" s="13"/>
      <c r="H1" s="13"/>
      <c r="I1" s="45" t="s">
        <v>192</v>
      </c>
    </row>
    <row r="2" spans="1:10" ht="14.5" x14ac:dyDescent="0.35">
      <c r="A2" s="13" t="s">
        <v>21</v>
      </c>
      <c r="B2" s="13"/>
      <c r="C2" s="13"/>
      <c r="D2" s="13"/>
      <c r="E2" s="13"/>
      <c r="F2" s="13"/>
      <c r="G2" s="13"/>
      <c r="H2" s="13"/>
      <c r="I2" s="30"/>
    </row>
    <row r="3" spans="1:10" ht="14.5" x14ac:dyDescent="0.35">
      <c r="A3" s="17"/>
      <c r="B3" s="17"/>
      <c r="C3" s="17"/>
      <c r="D3" s="17"/>
      <c r="E3" s="17"/>
      <c r="F3" s="17"/>
      <c r="G3" s="17"/>
      <c r="H3" s="17"/>
      <c r="I3" s="17"/>
    </row>
    <row r="4" spans="1:10" ht="14.5" x14ac:dyDescent="0.35">
      <c r="A4" s="17"/>
      <c r="B4" s="17"/>
      <c r="C4" s="17"/>
      <c r="D4" s="17"/>
      <c r="E4" s="46" t="s">
        <v>22</v>
      </c>
      <c r="F4" s="46"/>
      <c r="G4" s="46" t="s">
        <v>23</v>
      </c>
      <c r="H4" s="46"/>
      <c r="I4" s="17"/>
    </row>
    <row r="5" spans="1:10" ht="14.5" x14ac:dyDescent="0.35">
      <c r="A5" s="47" t="s">
        <v>24</v>
      </c>
      <c r="B5" s="47" t="s">
        <v>25</v>
      </c>
      <c r="C5" s="47" t="s">
        <v>26</v>
      </c>
      <c r="D5" s="47" t="s">
        <v>27</v>
      </c>
      <c r="E5" s="47" t="s">
        <v>28</v>
      </c>
      <c r="F5" s="47" t="s">
        <v>29</v>
      </c>
      <c r="G5" s="47" t="s">
        <v>28</v>
      </c>
      <c r="H5" s="47" t="s">
        <v>29</v>
      </c>
      <c r="I5" s="47" t="s">
        <v>30</v>
      </c>
    </row>
    <row r="6" spans="1:10" ht="14.5" x14ac:dyDescent="0.35">
      <c r="A6" s="47" t="s">
        <v>10</v>
      </c>
      <c r="B6" s="47" t="s">
        <v>31</v>
      </c>
      <c r="C6" s="47" t="s">
        <v>22</v>
      </c>
      <c r="D6" s="47" t="s">
        <v>24</v>
      </c>
      <c r="E6" s="47" t="s">
        <v>32</v>
      </c>
      <c r="F6" s="47"/>
      <c r="G6" s="47" t="s">
        <v>32</v>
      </c>
      <c r="H6" s="47" t="s">
        <v>179</v>
      </c>
      <c r="I6" s="47"/>
    </row>
    <row r="7" spans="1:10" ht="14.5" x14ac:dyDescent="0.35">
      <c r="A7" s="17"/>
      <c r="B7" s="17"/>
      <c r="C7" s="17"/>
      <c r="D7" s="17"/>
      <c r="E7" s="17"/>
      <c r="F7" s="17"/>
      <c r="G7" s="17"/>
      <c r="H7" s="17"/>
      <c r="I7" s="17"/>
    </row>
    <row r="8" spans="1:10" ht="14.5" x14ac:dyDescent="0.35">
      <c r="A8" s="22">
        <v>1</v>
      </c>
      <c r="B8" s="17" t="s">
        <v>66</v>
      </c>
      <c r="C8" s="17" t="s">
        <v>67</v>
      </c>
      <c r="D8" s="16"/>
      <c r="E8" s="16"/>
      <c r="F8" s="16"/>
      <c r="G8" s="16"/>
      <c r="H8" s="16"/>
      <c r="I8" s="16"/>
    </row>
    <row r="9" spans="1:10" ht="14.5" x14ac:dyDescent="0.35">
      <c r="A9" s="22"/>
      <c r="B9" s="29"/>
      <c r="C9" s="29" t="s">
        <v>68</v>
      </c>
      <c r="D9" s="16"/>
      <c r="E9" s="16"/>
      <c r="F9" s="16"/>
      <c r="G9" s="16"/>
      <c r="H9" s="16"/>
      <c r="I9" s="16"/>
      <c r="J9" s="4"/>
    </row>
    <row r="10" spans="1:10" ht="14.5" x14ac:dyDescent="0.35">
      <c r="A10" s="22"/>
      <c r="B10" s="29"/>
      <c r="C10" s="29" t="s">
        <v>69</v>
      </c>
      <c r="D10" s="16">
        <v>8946765.3200000003</v>
      </c>
      <c r="E10" s="16">
        <f>+D10</f>
        <v>8946765.3200000003</v>
      </c>
      <c r="F10" s="48" t="s">
        <v>70</v>
      </c>
      <c r="G10" s="16">
        <f>+'EEA1'!F46</f>
        <v>6946200.7178378832</v>
      </c>
      <c r="H10" s="16"/>
      <c r="I10" s="16">
        <f>+D10-G10</f>
        <v>2000564.6021621171</v>
      </c>
      <c r="J10" s="4"/>
    </row>
    <row r="11" spans="1:10" ht="14.5" x14ac:dyDescent="0.35">
      <c r="A11" s="22"/>
      <c r="B11" s="29"/>
      <c r="C11" s="29"/>
      <c r="D11" s="16"/>
      <c r="E11" s="16"/>
      <c r="F11" s="48"/>
      <c r="G11" s="16"/>
      <c r="H11" s="16"/>
      <c r="I11" s="16"/>
    </row>
    <row r="12" spans="1:10" ht="14.5" x14ac:dyDescent="0.35">
      <c r="A12" s="22"/>
      <c r="B12" s="17"/>
      <c r="C12" s="17"/>
      <c r="D12" s="16"/>
      <c r="E12" s="16"/>
      <c r="F12" s="16"/>
      <c r="G12" s="16"/>
      <c r="H12" s="16"/>
      <c r="I12" s="16"/>
    </row>
    <row r="13" spans="1:10" ht="14.5" x14ac:dyDescent="0.35">
      <c r="A13" s="22">
        <v>2</v>
      </c>
      <c r="B13" s="17" t="s">
        <v>71</v>
      </c>
      <c r="C13" s="17" t="s">
        <v>72</v>
      </c>
      <c r="D13" s="16"/>
      <c r="E13" s="16"/>
      <c r="F13" s="16"/>
      <c r="G13" s="16"/>
      <c r="H13" s="16"/>
      <c r="I13" s="16"/>
    </row>
    <row r="14" spans="1:10" ht="14.5" x14ac:dyDescent="0.35">
      <c r="A14" s="22"/>
      <c r="B14" s="17"/>
      <c r="C14" s="17" t="s">
        <v>73</v>
      </c>
      <c r="D14" s="16"/>
      <c r="E14" s="16"/>
      <c r="F14" s="48" t="s">
        <v>44</v>
      </c>
      <c r="G14" s="16"/>
      <c r="H14" s="16"/>
      <c r="I14" s="16"/>
    </row>
    <row r="15" spans="1:10" ht="14.5" x14ac:dyDescent="0.35">
      <c r="A15" s="22"/>
      <c r="B15" s="17"/>
      <c r="C15" s="17" t="s">
        <v>74</v>
      </c>
      <c r="D15" s="16">
        <v>3203046.89</v>
      </c>
      <c r="E15" s="16">
        <f>+D15</f>
        <v>3203046.89</v>
      </c>
      <c r="F15" s="16">
        <f>+E15-G15</f>
        <v>634656.46330909897</v>
      </c>
      <c r="G15" s="16">
        <f>+'EEA2'!F44</f>
        <v>2568390.4266909012</v>
      </c>
      <c r="H15" s="16">
        <f>+$H$54/$F$54*F15</f>
        <v>85057.866673382334</v>
      </c>
      <c r="I15" s="16">
        <f>+E15-G15-H15</f>
        <v>549598.59663571662</v>
      </c>
    </row>
    <row r="16" spans="1:10" ht="14.5" x14ac:dyDescent="0.35">
      <c r="A16" s="22"/>
      <c r="B16" s="17"/>
      <c r="C16" s="17"/>
      <c r="D16" s="16"/>
      <c r="E16" s="16"/>
      <c r="F16" s="16"/>
      <c r="G16" s="16"/>
      <c r="H16" s="16"/>
      <c r="I16" s="16"/>
    </row>
    <row r="17" spans="1:9" ht="14.5" x14ac:dyDescent="0.35">
      <c r="A17" s="22"/>
      <c r="B17" s="17"/>
      <c r="C17" s="17"/>
      <c r="D17" s="16"/>
      <c r="E17" s="16"/>
      <c r="F17" s="16"/>
      <c r="G17" s="16"/>
      <c r="H17" s="16"/>
      <c r="I17" s="16"/>
    </row>
    <row r="18" spans="1:9" ht="14.5" x14ac:dyDescent="0.35">
      <c r="A18" s="22">
        <v>3</v>
      </c>
      <c r="B18" s="17" t="s">
        <v>75</v>
      </c>
      <c r="C18" s="17" t="s">
        <v>76</v>
      </c>
      <c r="D18" s="16">
        <v>17410.61</v>
      </c>
      <c r="E18" s="16"/>
      <c r="F18" s="16">
        <f>+D18</f>
        <v>17410.61</v>
      </c>
      <c r="G18" s="16"/>
      <c r="H18" s="16">
        <f>+$H$54/$F$54*F18</f>
        <v>2333.403076620059</v>
      </c>
      <c r="I18" s="16">
        <f>+F18-H18</f>
        <v>15077.206923379941</v>
      </c>
    </row>
    <row r="19" spans="1:9" ht="14.5" x14ac:dyDescent="0.35">
      <c r="A19" s="22"/>
      <c r="B19" s="17"/>
      <c r="C19" s="17"/>
      <c r="D19" s="16"/>
      <c r="E19" s="16"/>
      <c r="F19" s="16"/>
      <c r="G19" s="16"/>
      <c r="H19" s="16"/>
      <c r="I19" s="16"/>
    </row>
    <row r="20" spans="1:9" ht="14.5" x14ac:dyDescent="0.35">
      <c r="A20" s="22">
        <v>4</v>
      </c>
      <c r="B20" s="17" t="s">
        <v>77</v>
      </c>
      <c r="C20" s="17" t="s">
        <v>78</v>
      </c>
      <c r="D20" s="16"/>
      <c r="E20" s="16"/>
      <c r="F20" s="16"/>
      <c r="G20" s="16"/>
      <c r="H20" s="16"/>
      <c r="I20" s="16"/>
    </row>
    <row r="21" spans="1:9" ht="14.5" x14ac:dyDescent="0.35">
      <c r="A21" s="22"/>
      <c r="B21" s="17"/>
      <c r="C21" s="17" t="s">
        <v>79</v>
      </c>
      <c r="D21" s="16"/>
      <c r="E21" s="16"/>
      <c r="F21" s="16"/>
      <c r="G21" s="16"/>
      <c r="H21" s="16"/>
      <c r="I21" s="16"/>
    </row>
    <row r="22" spans="1:9" ht="14.5" x14ac:dyDescent="0.35">
      <c r="A22" s="22"/>
      <c r="B22" s="17"/>
      <c r="C22" s="17" t="s">
        <v>80</v>
      </c>
      <c r="D22" s="16"/>
      <c r="E22" s="16"/>
      <c r="F22" s="48" t="s">
        <v>44</v>
      </c>
      <c r="G22" s="16"/>
      <c r="H22" s="16"/>
      <c r="I22" s="16"/>
    </row>
    <row r="23" spans="1:9" ht="14.5" x14ac:dyDescent="0.35">
      <c r="A23" s="22"/>
      <c r="B23" s="17"/>
      <c r="C23" s="17" t="s">
        <v>81</v>
      </c>
      <c r="D23" s="16">
        <v>1261052.55</v>
      </c>
      <c r="E23" s="16">
        <f>+D23</f>
        <v>1261052.55</v>
      </c>
      <c r="F23" s="16">
        <f>+E23-G23</f>
        <v>399673.92906444345</v>
      </c>
      <c r="G23" s="16">
        <f>+'EEA3'!F40</f>
        <v>861378.6209355566</v>
      </c>
      <c r="H23" s="16">
        <f>+$H$54/$F$54*F23</f>
        <v>53565.060369728548</v>
      </c>
      <c r="I23" s="16">
        <f>+E23-G23-H23</f>
        <v>346108.86869471491</v>
      </c>
    </row>
    <row r="24" spans="1:9" ht="14.5" x14ac:dyDescent="0.35">
      <c r="A24" s="22"/>
      <c r="B24" s="17"/>
      <c r="C24" s="17"/>
      <c r="D24" s="16"/>
      <c r="E24" s="16"/>
      <c r="F24" s="16"/>
      <c r="G24" s="16"/>
      <c r="H24" s="16"/>
      <c r="I24" s="16"/>
    </row>
    <row r="25" spans="1:9" ht="14.5" x14ac:dyDescent="0.35">
      <c r="A25" s="22"/>
      <c r="B25" s="17"/>
      <c r="C25" s="17"/>
      <c r="D25" s="16"/>
      <c r="E25" s="16"/>
      <c r="F25" s="16"/>
      <c r="G25" s="16"/>
      <c r="H25" s="16"/>
      <c r="I25" s="16"/>
    </row>
    <row r="26" spans="1:9" ht="14.5" x14ac:dyDescent="0.35">
      <c r="A26" s="22">
        <v>5</v>
      </c>
      <c r="B26" s="17" t="s">
        <v>82</v>
      </c>
      <c r="C26" s="17" t="s">
        <v>83</v>
      </c>
      <c r="D26" s="16">
        <v>119345.02</v>
      </c>
      <c r="E26" s="16"/>
      <c r="F26" s="16"/>
      <c r="G26" s="16"/>
      <c r="H26" s="16"/>
      <c r="I26" s="16"/>
    </row>
    <row r="27" spans="1:9" ht="14.5" x14ac:dyDescent="0.35">
      <c r="A27" s="22"/>
      <c r="B27" s="17"/>
      <c r="C27" s="17" t="s">
        <v>84</v>
      </c>
      <c r="D27" s="16">
        <v>17841.62</v>
      </c>
      <c r="E27" s="16">
        <f>SUM(D26:D27)</f>
        <v>137186.64000000001</v>
      </c>
      <c r="F27" s="16"/>
      <c r="G27" s="16">
        <f>+RECON!C48</f>
        <v>137186.64000000001</v>
      </c>
      <c r="H27" s="16"/>
      <c r="I27" s="16"/>
    </row>
    <row r="28" spans="1:9" ht="14.5" x14ac:dyDescent="0.35">
      <c r="A28" s="22"/>
      <c r="B28" s="17"/>
      <c r="C28" s="17"/>
      <c r="D28" s="16"/>
      <c r="E28" s="16"/>
      <c r="F28" s="16"/>
      <c r="G28" s="16"/>
      <c r="H28" s="16"/>
      <c r="I28" s="16"/>
    </row>
    <row r="29" spans="1:9" ht="14.5" x14ac:dyDescent="0.35">
      <c r="A29" s="22">
        <v>6</v>
      </c>
      <c r="B29" s="17" t="s">
        <v>85</v>
      </c>
      <c r="C29" s="17" t="s">
        <v>86</v>
      </c>
      <c r="D29" s="16">
        <v>3668.29</v>
      </c>
      <c r="E29" s="16"/>
      <c r="F29" s="16">
        <f>+D29</f>
        <v>3668.29</v>
      </c>
      <c r="G29" s="16"/>
      <c r="H29" s="16">
        <f>+$H$54/$F$54*F29</f>
        <v>491.63120487648604</v>
      </c>
      <c r="I29" s="16">
        <f>+F29-H29</f>
        <v>3176.6587951235138</v>
      </c>
    </row>
    <row r="30" spans="1:9" ht="14.5" x14ac:dyDescent="0.35">
      <c r="A30" s="22"/>
      <c r="B30" s="17"/>
      <c r="C30" s="17"/>
      <c r="D30" s="16"/>
      <c r="E30" s="16"/>
      <c r="F30" s="16"/>
      <c r="G30" s="16"/>
      <c r="H30" s="16"/>
      <c r="I30" s="16"/>
    </row>
    <row r="31" spans="1:9" ht="14.5" x14ac:dyDescent="0.35">
      <c r="A31" s="22">
        <v>7</v>
      </c>
      <c r="B31" s="17" t="s">
        <v>87</v>
      </c>
      <c r="C31" s="17" t="s">
        <v>88</v>
      </c>
      <c r="D31" s="16">
        <f>+(12000*4)+6000</f>
        <v>54000</v>
      </c>
      <c r="E31" s="16">
        <f>12000+4000</f>
        <v>16000</v>
      </c>
      <c r="F31" s="16">
        <f>+D31-E31</f>
        <v>38000</v>
      </c>
      <c r="G31" s="16">
        <f>+FREE!E92</f>
        <v>16000</v>
      </c>
      <c r="H31" s="16">
        <f>+$H$54/$F$54*F31</f>
        <v>5092.8322966031774</v>
      </c>
      <c r="I31" s="16">
        <f>+D31-G31-H31</f>
        <v>32907.167703396823</v>
      </c>
    </row>
    <row r="32" spans="1:9" ht="14.5" x14ac:dyDescent="0.35">
      <c r="A32" s="22"/>
      <c r="B32" s="17"/>
      <c r="C32" s="17" t="s">
        <v>89</v>
      </c>
      <c r="D32" s="16"/>
      <c r="E32" s="16"/>
      <c r="F32" s="16"/>
      <c r="G32" s="16"/>
      <c r="H32" s="16"/>
      <c r="I32" s="16"/>
    </row>
    <row r="33" spans="1:9" ht="14.5" x14ac:dyDescent="0.35">
      <c r="A33" s="22"/>
      <c r="B33" s="17"/>
      <c r="C33" s="17"/>
      <c r="D33" s="16"/>
      <c r="E33" s="16"/>
      <c r="F33" s="16"/>
      <c r="G33" s="16"/>
      <c r="H33" s="16"/>
      <c r="I33" s="16"/>
    </row>
    <row r="34" spans="1:9" ht="14.5" x14ac:dyDescent="0.35">
      <c r="A34" s="22">
        <v>8</v>
      </c>
      <c r="B34" s="17" t="s">
        <v>90</v>
      </c>
      <c r="C34" s="17" t="s">
        <v>88</v>
      </c>
      <c r="D34" s="16">
        <v>100000</v>
      </c>
      <c r="E34" s="16"/>
      <c r="F34" s="16">
        <f>+D34</f>
        <v>100000</v>
      </c>
      <c r="G34" s="16"/>
      <c r="H34" s="16">
        <f>+$H$54/$F$54*F34</f>
        <v>13402.190254218887</v>
      </c>
      <c r="I34" s="16">
        <f>+D34-H34</f>
        <v>86597.809745781109</v>
      </c>
    </row>
    <row r="35" spans="1:9" ht="14.5" x14ac:dyDescent="0.35">
      <c r="A35" s="22"/>
      <c r="B35" s="17"/>
      <c r="C35" s="17" t="s">
        <v>91</v>
      </c>
      <c r="D35" s="16"/>
      <c r="E35" s="16"/>
      <c r="F35" s="16"/>
      <c r="G35" s="16"/>
      <c r="H35" s="16"/>
      <c r="I35" s="16"/>
    </row>
    <row r="36" spans="1:9" ht="14.5" x14ac:dyDescent="0.35">
      <c r="A36" s="22"/>
      <c r="B36" s="17"/>
      <c r="C36" s="17" t="s">
        <v>92</v>
      </c>
      <c r="D36" s="16"/>
      <c r="E36" s="16"/>
      <c r="F36" s="16"/>
      <c r="G36" s="16"/>
      <c r="H36" s="16"/>
      <c r="I36" s="16"/>
    </row>
    <row r="37" spans="1:9" ht="14.5" x14ac:dyDescent="0.35">
      <c r="A37" s="22"/>
      <c r="B37" s="17" t="s">
        <v>176</v>
      </c>
      <c r="C37" s="17"/>
      <c r="D37" s="16">
        <f>SUM(D8:D35)</f>
        <v>13723130.299999999</v>
      </c>
      <c r="E37" s="16">
        <f>SUM(E8:E35)</f>
        <v>13564051.400000002</v>
      </c>
      <c r="F37" s="16">
        <f>SUM(F8:F35)</f>
        <v>1193409.2923735424</v>
      </c>
      <c r="G37" s="16">
        <f>SUM(G7:G34)</f>
        <v>10529156.405464342</v>
      </c>
      <c r="H37" s="16">
        <f>SUM(H9:H35)</f>
        <v>159942.98387542949</v>
      </c>
      <c r="I37" s="16">
        <f>SUM(I9:I35)</f>
        <v>3034030.9106602296</v>
      </c>
    </row>
    <row r="38" spans="1:9" ht="14.5" x14ac:dyDescent="0.35">
      <c r="A38" s="13" t="str">
        <f>+A1</f>
        <v>VALLEY GROVE FARMS (PTY) LTD (IN LIQUIDATION)</v>
      </c>
      <c r="B38" s="13"/>
      <c r="C38" s="13"/>
      <c r="D38" s="13"/>
      <c r="E38" s="13"/>
      <c r="F38" s="13"/>
      <c r="G38" s="13"/>
      <c r="H38" s="13"/>
      <c r="I38" s="13"/>
    </row>
    <row r="39" spans="1:9" ht="14.5" x14ac:dyDescent="0.35">
      <c r="A39" s="13" t="s">
        <v>21</v>
      </c>
      <c r="B39" s="13"/>
      <c r="C39" s="13"/>
      <c r="D39" s="13"/>
      <c r="E39" s="13"/>
      <c r="F39" s="13"/>
      <c r="G39" s="13"/>
      <c r="H39" s="13"/>
      <c r="I39" s="13"/>
    </row>
    <row r="40" spans="1:9" ht="14.5" x14ac:dyDescent="0.35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14.5" x14ac:dyDescent="0.35">
      <c r="A41" s="17"/>
      <c r="B41" s="17"/>
      <c r="C41" s="17"/>
      <c r="D41" s="17"/>
      <c r="E41" s="46" t="s">
        <v>22</v>
      </c>
      <c r="F41" s="46"/>
      <c r="G41" s="46" t="s">
        <v>23</v>
      </c>
      <c r="H41" s="46"/>
      <c r="I41" s="17"/>
    </row>
    <row r="42" spans="1:9" ht="14.5" x14ac:dyDescent="0.35">
      <c r="A42" s="47" t="s">
        <v>24</v>
      </c>
      <c r="B42" s="47" t="s">
        <v>25</v>
      </c>
      <c r="C42" s="47" t="s">
        <v>26</v>
      </c>
      <c r="D42" s="47" t="s">
        <v>27</v>
      </c>
      <c r="E42" s="47" t="s">
        <v>28</v>
      </c>
      <c r="F42" s="47" t="s">
        <v>29</v>
      </c>
      <c r="G42" s="47" t="s">
        <v>28</v>
      </c>
      <c r="H42" s="47" t="s">
        <v>29</v>
      </c>
      <c r="I42" s="47" t="s">
        <v>30</v>
      </c>
    </row>
    <row r="43" spans="1:9" ht="14.5" x14ac:dyDescent="0.35">
      <c r="A43" s="47" t="s">
        <v>10</v>
      </c>
      <c r="B43" s="47" t="s">
        <v>31</v>
      </c>
      <c r="C43" s="47" t="s">
        <v>22</v>
      </c>
      <c r="D43" s="47" t="s">
        <v>24</v>
      </c>
      <c r="E43" s="47" t="s">
        <v>32</v>
      </c>
      <c r="F43" s="47"/>
      <c r="G43" s="47" t="s">
        <v>32</v>
      </c>
      <c r="H43" s="47" t="s">
        <v>179</v>
      </c>
      <c r="I43" s="47"/>
    </row>
    <row r="44" spans="1:9" ht="14.5" x14ac:dyDescent="0.35">
      <c r="A44" s="22"/>
      <c r="B44" s="17"/>
      <c r="C44" s="17"/>
      <c r="D44" s="16"/>
      <c r="E44" s="16"/>
      <c r="F44" s="16"/>
      <c r="G44" s="16"/>
      <c r="H44" s="16"/>
      <c r="I44" s="16"/>
    </row>
    <row r="45" spans="1:9" ht="14.5" x14ac:dyDescent="0.35">
      <c r="A45" s="22"/>
      <c r="B45" s="17" t="s">
        <v>177</v>
      </c>
      <c r="C45" s="17"/>
      <c r="D45" s="16">
        <f t="shared" ref="D45:I45" si="0">+D37</f>
        <v>13723130.299999999</v>
      </c>
      <c r="E45" s="16">
        <f t="shared" si="0"/>
        <v>13564051.400000002</v>
      </c>
      <c r="F45" s="16">
        <f t="shared" si="0"/>
        <v>1193409.2923735424</v>
      </c>
      <c r="G45" s="16">
        <f t="shared" si="0"/>
        <v>10529156.405464342</v>
      </c>
      <c r="H45" s="16">
        <f t="shared" si="0"/>
        <v>159942.98387542949</v>
      </c>
      <c r="I45" s="16">
        <f t="shared" si="0"/>
        <v>3034030.9106602296</v>
      </c>
    </row>
    <row r="46" spans="1:9" ht="14.5" x14ac:dyDescent="0.35">
      <c r="A46" s="22"/>
      <c r="B46" s="17"/>
      <c r="C46" s="17"/>
      <c r="D46" s="16"/>
      <c r="E46" s="16"/>
      <c r="F46" s="16"/>
      <c r="G46" s="16"/>
      <c r="H46" s="16"/>
      <c r="I46" s="16"/>
    </row>
    <row r="47" spans="1:9" ht="14.5" x14ac:dyDescent="0.35">
      <c r="A47" s="22">
        <v>9</v>
      </c>
      <c r="B47" s="17" t="s">
        <v>93</v>
      </c>
      <c r="C47" s="17" t="s">
        <v>88</v>
      </c>
      <c r="D47" s="16">
        <v>72000</v>
      </c>
      <c r="E47" s="16"/>
      <c r="F47" s="16">
        <f>+D47</f>
        <v>72000</v>
      </c>
      <c r="G47" s="16"/>
      <c r="H47" s="16">
        <f>+$H$54/$F$54*F47</f>
        <v>9649.5769830375993</v>
      </c>
      <c r="I47" s="16">
        <f>+D47-H47</f>
        <v>62350.423016962399</v>
      </c>
    </row>
    <row r="48" spans="1:9" ht="14.5" x14ac:dyDescent="0.35">
      <c r="A48" s="22"/>
      <c r="B48" s="17"/>
      <c r="C48" s="17" t="s">
        <v>91</v>
      </c>
      <c r="D48" s="16"/>
      <c r="E48" s="16"/>
      <c r="F48" s="16"/>
      <c r="G48" s="16"/>
      <c r="H48" s="16"/>
      <c r="I48" s="16"/>
    </row>
    <row r="49" spans="1:9" ht="14.5" x14ac:dyDescent="0.35">
      <c r="A49" s="22"/>
      <c r="B49" s="17"/>
      <c r="C49" s="17" t="s">
        <v>92</v>
      </c>
      <c r="D49" s="16"/>
      <c r="E49" s="16"/>
      <c r="F49" s="16"/>
      <c r="G49" s="16"/>
      <c r="H49" s="16"/>
      <c r="I49" s="16"/>
    </row>
    <row r="50" spans="1:9" ht="14.5" x14ac:dyDescent="0.35">
      <c r="A50" s="22"/>
      <c r="B50" s="17"/>
      <c r="C50" s="17"/>
      <c r="D50" s="16"/>
      <c r="E50" s="16"/>
      <c r="F50" s="16"/>
      <c r="G50" s="16"/>
      <c r="H50" s="16"/>
      <c r="I50" s="16"/>
    </row>
    <row r="51" spans="1:9" ht="14.5" x14ac:dyDescent="0.35">
      <c r="A51" s="22">
        <v>10</v>
      </c>
      <c r="B51" s="17" t="s">
        <v>94</v>
      </c>
      <c r="C51" s="17" t="s">
        <v>88</v>
      </c>
      <c r="D51" s="16">
        <v>12000</v>
      </c>
      <c r="E51" s="16">
        <v>9000</v>
      </c>
      <c r="F51" s="16">
        <f>+D51-E51</f>
        <v>3000</v>
      </c>
      <c r="G51" s="16">
        <f>+RECON!C47</f>
        <v>9000</v>
      </c>
      <c r="H51" s="16">
        <f>+$H$54/$F$54*F51</f>
        <v>402.06570762656662</v>
      </c>
      <c r="I51" s="16">
        <f>+D51-G51-H51</f>
        <v>2597.9342923734334</v>
      </c>
    </row>
    <row r="52" spans="1:9" ht="14.5" x14ac:dyDescent="0.35">
      <c r="A52" s="22"/>
      <c r="B52" s="17"/>
      <c r="C52" s="17"/>
      <c r="D52" s="16"/>
      <c r="E52" s="16"/>
      <c r="F52" s="16"/>
      <c r="G52" s="16"/>
      <c r="H52" s="16"/>
      <c r="I52" s="16"/>
    </row>
    <row r="53" spans="1:9" ht="14.5" x14ac:dyDescent="0.35">
      <c r="A53" s="22"/>
      <c r="B53" s="17"/>
      <c r="C53" s="17"/>
      <c r="D53" s="16"/>
      <c r="E53" s="16"/>
      <c r="F53" s="16"/>
      <c r="G53" s="16"/>
      <c r="H53" s="16"/>
      <c r="I53" s="16"/>
    </row>
    <row r="54" spans="1:9" ht="14.5" x14ac:dyDescent="0.35">
      <c r="A54" s="22"/>
      <c r="B54" s="17"/>
      <c r="C54" s="17"/>
      <c r="D54" s="26">
        <f>SUM(D45:D52)</f>
        <v>13807130.299999999</v>
      </c>
      <c r="E54" s="26">
        <f>SUM(E45:E51)</f>
        <v>13573051.400000002</v>
      </c>
      <c r="F54" s="26">
        <f>SUM(F45:F51)</f>
        <v>1268409.2923735424</v>
      </c>
      <c r="G54" s="26">
        <f>SUM(G45:G51)</f>
        <v>10538156.405464342</v>
      </c>
      <c r="H54" s="26">
        <f>+FREE!E97</f>
        <v>169994.62656609365</v>
      </c>
      <c r="I54" s="26">
        <f>SUM(I45:I51)</f>
        <v>3098979.2679695655</v>
      </c>
    </row>
    <row r="55" spans="1:9" x14ac:dyDescent="0.3">
      <c r="A55" s="6"/>
      <c r="D55" s="5"/>
      <c r="E55" s="5"/>
      <c r="F55" s="5"/>
      <c r="G55" s="5"/>
      <c r="H55" s="5"/>
      <c r="I55" s="5"/>
    </row>
    <row r="56" spans="1:9" x14ac:dyDescent="0.3">
      <c r="A56" s="6"/>
      <c r="D56" s="5"/>
      <c r="E56" s="5"/>
      <c r="F56" s="5"/>
      <c r="G56" s="5"/>
      <c r="H56" s="5"/>
      <c r="I56" s="5"/>
    </row>
    <row r="57" spans="1:9" x14ac:dyDescent="0.3">
      <c r="A57" s="6"/>
      <c r="D57" s="5"/>
      <c r="E57" s="5"/>
      <c r="F57" s="5"/>
      <c r="G57" s="5"/>
      <c r="H57" s="5"/>
      <c r="I57" s="5"/>
    </row>
    <row r="58" spans="1:9" x14ac:dyDescent="0.3">
      <c r="A58" s="6"/>
      <c r="D58" s="5"/>
      <c r="E58" s="5"/>
      <c r="F58" s="5"/>
      <c r="G58" s="5"/>
      <c r="H58" s="5"/>
      <c r="I58" s="5"/>
    </row>
    <row r="59" spans="1:9" x14ac:dyDescent="0.3">
      <c r="A59" s="6"/>
      <c r="D59" s="5"/>
      <c r="E59" s="5"/>
      <c r="F59" s="5"/>
      <c r="G59" s="5"/>
      <c r="H59" s="5"/>
      <c r="I59" s="5"/>
    </row>
    <row r="60" spans="1:9" x14ac:dyDescent="0.3">
      <c r="D60" s="5"/>
      <c r="E60" s="5"/>
      <c r="F60" s="5"/>
      <c r="G60" s="5"/>
      <c r="H60" s="5"/>
      <c r="I60" s="5"/>
    </row>
    <row r="61" spans="1:9" x14ac:dyDescent="0.3">
      <c r="D61" s="5"/>
      <c r="E61" s="5"/>
      <c r="F61" s="5"/>
      <c r="G61" s="5"/>
      <c r="H61" s="5"/>
      <c r="I61" s="5"/>
    </row>
    <row r="62" spans="1:9" x14ac:dyDescent="0.3">
      <c r="D62" s="5"/>
      <c r="E62" s="5"/>
      <c r="F62" s="5"/>
      <c r="G62" s="5"/>
      <c r="H62" s="5"/>
      <c r="I62" s="5"/>
    </row>
    <row r="63" spans="1:9" x14ac:dyDescent="0.3">
      <c r="D63" s="5"/>
      <c r="E63" s="5"/>
      <c r="F63" s="5"/>
      <c r="G63" s="5"/>
      <c r="H63" s="5"/>
      <c r="I63" s="5"/>
    </row>
    <row r="64" spans="1:9" x14ac:dyDescent="0.3">
      <c r="D64" s="5"/>
      <c r="E64" s="5"/>
      <c r="F64" s="5"/>
      <c r="G64" s="5"/>
      <c r="H64" s="5"/>
      <c r="I64" s="5"/>
    </row>
    <row r="65" spans="4:9" x14ac:dyDescent="0.3">
      <c r="D65" s="5"/>
      <c r="E65" s="5"/>
      <c r="F65" s="5"/>
      <c r="G65" s="5"/>
      <c r="H65" s="5"/>
      <c r="I65" s="5"/>
    </row>
    <row r="66" spans="4:9" x14ac:dyDescent="0.3">
      <c r="D66" s="5"/>
      <c r="E66" s="5"/>
      <c r="F66" s="5"/>
      <c r="G66" s="5"/>
      <c r="H66" s="5"/>
      <c r="I66" s="5"/>
    </row>
    <row r="67" spans="4:9" x14ac:dyDescent="0.3">
      <c r="D67" s="5"/>
      <c r="E67" s="5"/>
      <c r="F67" s="5"/>
      <c r="G67" s="5"/>
      <c r="H67" s="5"/>
      <c r="I67" s="5"/>
    </row>
    <row r="68" spans="4:9" x14ac:dyDescent="0.3">
      <c r="D68" s="5"/>
      <c r="E68" s="5"/>
      <c r="F68" s="5"/>
      <c r="G68" s="5"/>
      <c r="H68" s="5"/>
      <c r="I68" s="5"/>
    </row>
    <row r="69" spans="4:9" x14ac:dyDescent="0.3">
      <c r="D69" s="5"/>
      <c r="E69" s="5"/>
      <c r="F69" s="5"/>
      <c r="G69" s="5"/>
      <c r="H69" s="5"/>
      <c r="I69" s="5"/>
    </row>
    <row r="70" spans="4:9" x14ac:dyDescent="0.3">
      <c r="D70" s="5"/>
      <c r="E70" s="5"/>
      <c r="F70" s="5"/>
      <c r="G70" s="5"/>
      <c r="H70" s="5"/>
      <c r="I70" s="5"/>
    </row>
    <row r="71" spans="4:9" x14ac:dyDescent="0.3">
      <c r="D71" s="5"/>
      <c r="E71" s="5"/>
      <c r="F71" s="5"/>
      <c r="G71" s="5"/>
      <c r="H71" s="5"/>
      <c r="I71" s="5"/>
    </row>
    <row r="72" spans="4:9" x14ac:dyDescent="0.3">
      <c r="D72" s="5"/>
      <c r="E72" s="5"/>
      <c r="F72" s="5"/>
      <c r="G72" s="5"/>
      <c r="H72" s="5"/>
      <c r="I72" s="5"/>
    </row>
    <row r="73" spans="4:9" x14ac:dyDescent="0.3">
      <c r="D73" s="5"/>
      <c r="E73" s="5"/>
      <c r="F73" s="5"/>
      <c r="G73" s="5"/>
      <c r="H73" s="5"/>
      <c r="I73" s="5"/>
    </row>
    <row r="74" spans="4:9" x14ac:dyDescent="0.3">
      <c r="D74" s="5"/>
      <c r="E74" s="5"/>
      <c r="F74" s="5"/>
      <c r="G74" s="5"/>
      <c r="H74" s="5"/>
      <c r="I74" s="7" t="s">
        <v>193</v>
      </c>
    </row>
  </sheetData>
  <mergeCells count="8">
    <mergeCell ref="A1:H1"/>
    <mergeCell ref="A2:H2"/>
    <mergeCell ref="E41:F41"/>
    <mergeCell ref="G41:H41"/>
    <mergeCell ref="E4:F4"/>
    <mergeCell ref="G4:H4"/>
    <mergeCell ref="A38:I38"/>
    <mergeCell ref="A39:I3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14683A2647CD48BBA91415E49C5AE6" ma:contentTypeVersion="17" ma:contentTypeDescription="Create a new document." ma:contentTypeScope="" ma:versionID="15e17ae89b34d7f91a6e5259798b4224">
  <xsd:schema xmlns:xsd="http://www.w3.org/2001/XMLSchema" xmlns:xs="http://www.w3.org/2001/XMLSchema" xmlns:p="http://schemas.microsoft.com/office/2006/metadata/properties" xmlns:ns2="f89801fa-16c2-4790-b1ea-4a72c00652e5" xmlns:ns3="a3f08911-6203-41cf-8659-fe9584149f78" targetNamespace="http://schemas.microsoft.com/office/2006/metadata/properties" ma:root="true" ma:fieldsID="5746307a89d96649f0250065c786cb44" ns2:_="" ns3:_="">
    <xsd:import namespace="f89801fa-16c2-4790-b1ea-4a72c00652e5"/>
    <xsd:import namespace="a3f08911-6203-41cf-8659-fe9584149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801fa-16c2-4790-b1ea-4a72c0065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4fbd1bd-c2ad-4a81-a4cb-5f36ff082e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08911-6203-41cf-8659-fe9584149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e219e1-20fa-4d8c-8a17-ad5b5d770992}" ma:internalName="TaxCatchAll" ma:showField="CatchAllData" ma:web="a3f08911-6203-41cf-8659-fe9584149f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9801fa-16c2-4790-b1ea-4a72c00652e5">
      <Terms xmlns="http://schemas.microsoft.com/office/infopath/2007/PartnerControls"/>
    </lcf76f155ced4ddcb4097134ff3c332f>
    <TaxCatchAll xmlns="a3f08911-6203-41cf-8659-fe9584149f78"/>
  </documentManagement>
</p:properties>
</file>

<file path=customXml/itemProps1.xml><?xml version="1.0" encoding="utf-8"?>
<ds:datastoreItem xmlns:ds="http://schemas.openxmlformats.org/officeDocument/2006/customXml" ds:itemID="{0D8F719C-9BFD-4F6C-BD71-600BDFDACC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AEC7AF-A3C5-4285-85DD-2B3E1DA08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801fa-16c2-4790-b1ea-4a72c00652e5"/>
    <ds:schemaRef ds:uri="a3f08911-6203-41cf-8659-fe9584149f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04FF49-431A-462D-9149-B388EC5B74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VOORBL</vt:lpstr>
      <vt:lpstr>RECON</vt:lpstr>
      <vt:lpstr>FREE</vt:lpstr>
      <vt:lpstr>SCHED A</vt:lpstr>
      <vt:lpstr>SCHED B</vt:lpstr>
      <vt:lpstr>EEA1</vt:lpstr>
      <vt:lpstr>EEA2</vt:lpstr>
      <vt:lpstr>EEA3</vt:lpstr>
      <vt:lpstr>DISTR</vt:lpstr>
    </vt:vector>
  </TitlesOfParts>
  <Company>Sunland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Vaughn Victor</cp:lastModifiedBy>
  <cp:lastPrinted>2023-11-28T16:33:55Z</cp:lastPrinted>
  <dcterms:created xsi:type="dcterms:W3CDTF">1996-09-19T14:24:23Z</dcterms:created>
  <dcterms:modified xsi:type="dcterms:W3CDTF">2023-11-29T08:48:21Z</dcterms:modified>
</cp:coreProperties>
</file>