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mailgani/Desktop/"/>
    </mc:Choice>
  </mc:AlternateContent>
  <xr:revisionPtr revIDLastSave="0" documentId="13_ncr:1_{3BE5BD37-46DE-5C43-AAF2-E3FD5D28D75B}" xr6:coauthVersionLast="47" xr6:coauthVersionMax="47" xr10:uidLastSave="{00000000-0000-0000-0000-000000000000}"/>
  <bookViews>
    <workbookView xWindow="0" yWindow="500" windowWidth="28800" windowHeight="16180" xr2:uid="{F5AB8981-79C4-6744-9D33-BC2CA27FA7A9}"/>
  </bookViews>
  <sheets>
    <sheet name="ENCUMBERED ASSET1" sheetId="1" r:id="rId1"/>
    <sheet name="ENCUMBERED ASSET 2" sheetId="2" r:id="rId2"/>
    <sheet name="ENCUMBERED ASSET 3" sheetId="3" r:id="rId3"/>
    <sheet name="FREE RESIDUE" sheetId="5" r:id="rId4"/>
    <sheet name="SCHEDULE A" sheetId="4" r:id="rId5"/>
    <sheet name="Bank statement " sheetId="6" r:id="rId6"/>
    <sheet name="DISTRIBUTION ACCOUN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7" l="1"/>
  <c r="F16" i="7"/>
  <c r="C56" i="5"/>
  <c r="A39" i="5"/>
  <c r="A34" i="5"/>
  <c r="A29" i="5"/>
  <c r="A33" i="3"/>
  <c r="C24" i="3"/>
  <c r="C26" i="3" s="1"/>
  <c r="B16" i="3"/>
  <c r="B14" i="3"/>
  <c r="C32" i="2"/>
  <c r="C35" i="2" s="1"/>
  <c r="B25" i="2"/>
  <c r="B23" i="2"/>
  <c r="B16" i="2"/>
  <c r="B14" i="2"/>
  <c r="D50" i="1"/>
  <c r="C43" i="1"/>
  <c r="C46" i="1" s="1"/>
  <c r="B17" i="1"/>
  <c r="B25" i="1"/>
  <c r="B19" i="1"/>
  <c r="A31" i="1"/>
  <c r="A36" i="1"/>
  <c r="A38" i="1" s="1"/>
  <c r="A39" i="1" s="1"/>
  <c r="B10" i="5"/>
  <c r="B8" i="5"/>
  <c r="C11" i="4"/>
  <c r="D6" i="4" s="1"/>
  <c r="B8" i="3"/>
  <c r="B8" i="2"/>
  <c r="B10" i="1"/>
  <c r="B8" i="1"/>
  <c r="D7" i="4" l="1"/>
  <c r="D8" i="4"/>
  <c r="D9" i="4"/>
  <c r="E6" i="4"/>
  <c r="E8" i="4"/>
  <c r="E9" i="4"/>
  <c r="C16" i="4"/>
  <c r="C18" i="4" s="1"/>
  <c r="C21" i="4" s="1"/>
  <c r="E7" i="4"/>
</calcChain>
</file>

<file path=xl/sharedStrings.xml><?xml version="1.0" encoding="utf-8"?>
<sst xmlns="http://schemas.openxmlformats.org/spreadsheetml/2006/main" count="198" uniqueCount="156">
  <si>
    <t xml:space="preserve">NARRATIONS </t>
  </si>
  <si>
    <t>VAT</t>
  </si>
  <si>
    <t>PAYMENTS</t>
  </si>
  <si>
    <t>RECEIPTS</t>
  </si>
  <si>
    <t>Proceeds of portion 8 of the farm " ValleyGrove ", Stellenbosch , Western Cape subject to mortgage bond in favour of Capital bank LTD creditor number 1</t>
  </si>
  <si>
    <t>receipts</t>
  </si>
  <si>
    <t>Proceeds of porttion 8 of the farm</t>
  </si>
  <si>
    <t>Proceeds of a quantity of stella Velley Cabernet grapes harvested after liquidation</t>
  </si>
  <si>
    <t>PAYMNETS</t>
  </si>
  <si>
    <t>Masters Fee as per the apportionment in schedule A</t>
  </si>
  <si>
    <t>ASSETS REALISED-1.1 = ENCUMBERED ASSET 1</t>
  </si>
  <si>
    <t>ASSETS REALISED- 1.2.1= Encumbered asset 2</t>
  </si>
  <si>
    <t>finance LTD creditor number 2</t>
  </si>
  <si>
    <t>Proceeds of bottling plant and equipment subject to a notorial bond in favour of harvest</t>
  </si>
  <si>
    <t>Proceeds of sale Bottling plant and equipment</t>
  </si>
  <si>
    <t>Payments</t>
  </si>
  <si>
    <t>ASSETS REALISED 1.3- ENCUMBERED ASSET 3</t>
  </si>
  <si>
    <t>PROCEEDS OF 2019 SELF PROPELLED GRAPE HARVESTER WITH REGISTRATION NUMBER CA9090 SUBJECT TO AN INSTALLMENT SALE TRANSACTION IN FAVOUR OF AGRITECH FINANCE CREDITOR NUMBER 3</t>
  </si>
  <si>
    <t>Proceeds of the sale of the 2019 self propelled grape harvester</t>
  </si>
  <si>
    <t>ENCUMBERED ASSET 2</t>
  </si>
  <si>
    <t>ENCUMBERED ASSET 3</t>
  </si>
  <si>
    <t>SCHEDULE A</t>
  </si>
  <si>
    <t>PROCEEDS</t>
  </si>
  <si>
    <t>MASTERS FEE</t>
  </si>
  <si>
    <t xml:space="preserve"> SECURITY PREMIUM</t>
  </si>
  <si>
    <t>ENCUMBERED ASSET 1 (9100000 +120876,76)</t>
  </si>
  <si>
    <t>FREE RESIDUE</t>
  </si>
  <si>
    <t>TOTALS</t>
  </si>
  <si>
    <t>FREE RESIDUE ACCOUNT</t>
  </si>
  <si>
    <t>Proceeds of inventory of bottled wine manufactured by winery</t>
  </si>
  <si>
    <t>Proceeds of miscellaneous moveable assets and office equipment</t>
  </si>
  <si>
    <t>Proceeds of book debts collected by attorneys</t>
  </si>
  <si>
    <t>GROSS PROCEEDS</t>
  </si>
  <si>
    <t xml:space="preserve">LESS </t>
  </si>
  <si>
    <t>DIVIDED BY</t>
  </si>
  <si>
    <t>ROUND DOWN</t>
  </si>
  <si>
    <t>2816 X 275</t>
  </si>
  <si>
    <t>MAXIMUM</t>
  </si>
  <si>
    <t>ASSETS APPORTIONMENT</t>
  </si>
  <si>
    <t>Gaurdian sure bonds LTD as per apportionment in schedule A</t>
  </si>
  <si>
    <t xml:space="preserve">Hastings auction fees and commission </t>
  </si>
  <si>
    <t>Wages paid for general labour</t>
  </si>
  <si>
    <t>liquidators fee ( see calculations below )</t>
  </si>
  <si>
    <t>immoveable @ 3%</t>
  </si>
  <si>
    <t>moveable @ 10%</t>
  </si>
  <si>
    <t>9100000 x 3%= 273000</t>
  </si>
  <si>
    <t>less: 1186956,52 x 3% x 15% =5341,30</t>
  </si>
  <si>
    <t xml:space="preserve">Grapes sold </t>
  </si>
  <si>
    <t>120876,76 x 10%= 12087,68</t>
  </si>
  <si>
    <t>less: 15766,53 x 10% x 15%=236,50</t>
  </si>
  <si>
    <t>VAT payable = ( R1 186 956,52 + R15 766,53)-( R4 393,86 + R55 434,78 + R41 926,48 )</t>
  </si>
  <si>
    <t>BALANCE (9220876,76 - 2167911,97)</t>
  </si>
  <si>
    <t>capital bank LTD  capital claim = R8 946 765,32</t>
  </si>
  <si>
    <t>Hastings auction fees and commission  (see calculation below)</t>
  </si>
  <si>
    <t>Encumberement asset 2: R 3 500 000</t>
  </si>
  <si>
    <t>Free residue                    : R 230 894,10</t>
  </si>
  <si>
    <t>free residue                     : R43 700</t>
  </si>
  <si>
    <t>total.                              =R 3 774 594,10</t>
  </si>
  <si>
    <t>R35 118,19 x (3 500 000/3 774 594,10)</t>
  </si>
  <si>
    <t>GrapeFlow bottling solutions for repairs of the bottling plant before auction</t>
  </si>
  <si>
    <t>Liquidators fee (see calculation below)</t>
  </si>
  <si>
    <t>R3 500 000 x 10% = R350 000</t>
  </si>
  <si>
    <t>less R456 521,74 x 10% x 15%=R6847,83</t>
  </si>
  <si>
    <t>total= R343 152,17 x 1.15</t>
  </si>
  <si>
    <t xml:space="preserve">Vat payable </t>
  </si>
  <si>
    <t>Vat payable = R456 521,74 -(1667,79 +4247,40 +3732,10 +51472,83)</t>
  </si>
  <si>
    <t>Total</t>
  </si>
  <si>
    <t>TOTAL</t>
  </si>
  <si>
    <t xml:space="preserve">Balance as follows </t>
  </si>
  <si>
    <t>Capital claim : R 3 203 046</t>
  </si>
  <si>
    <t xml:space="preserve">                             =R1447,95 x 194 days</t>
  </si>
  <si>
    <t>interest.        : R  280 902,83</t>
  </si>
  <si>
    <t>(3 203 046 x 0,165 = 528 502,74/365</t>
  </si>
  <si>
    <t xml:space="preserve">                             =R280 902,83)</t>
  </si>
  <si>
    <t>R1 150 000 x 10% = R115 000</t>
  </si>
  <si>
    <t>less R150 000 x 10% x 15% = R 2250</t>
  </si>
  <si>
    <t>total = R 112 750</t>
  </si>
  <si>
    <t>R 112 750 x 1,15 = R 129 662,50</t>
  </si>
  <si>
    <t>liquadators fee ( see calculation below)</t>
  </si>
  <si>
    <t>Vat payable = R 150 000-( 547,99 + 16912,50)</t>
  </si>
  <si>
    <t>Agri tech finance for installment sale finance :</t>
  </si>
  <si>
    <t>capital claim: R 1 261 052,55</t>
  </si>
  <si>
    <t>R 1 261 052,55 x 0,185= R 233 294,722 / 365</t>
  </si>
  <si>
    <t xml:space="preserve">                                     = R 639,1636 x 194 days</t>
  </si>
  <si>
    <t xml:space="preserve">                                    = R123 997,74</t>
  </si>
  <si>
    <t>plus interest :R123 997,74</t>
  </si>
  <si>
    <t xml:space="preserve">(R 35 118,19 -  R32 563,41 </t>
  </si>
  <si>
    <t xml:space="preserve">Horizon attorneys , re liquidation </t>
  </si>
  <si>
    <t>Liquidation fee</t>
  </si>
  <si>
    <t xml:space="preserve">Inventory of bottled wine </t>
  </si>
  <si>
    <t>R 230 894,10 x 10%= R 23 089,41</t>
  </si>
  <si>
    <t>less R 30 116,62 x 10% x 15% = R 451,75</t>
  </si>
  <si>
    <t>Moveable assets</t>
  </si>
  <si>
    <t>R 43700 x 10% = R 4370</t>
  </si>
  <si>
    <t>less R 5700 x 10% x 15% = R85,50</t>
  </si>
  <si>
    <t>R 88 405,08 x 10% = R 8840,51</t>
  </si>
  <si>
    <t>Total = R35762,67 x 1,15</t>
  </si>
  <si>
    <t>Advertising :</t>
  </si>
  <si>
    <t xml:space="preserve">general meeting </t>
  </si>
  <si>
    <t xml:space="preserve">provision inspection of account </t>
  </si>
  <si>
    <t xml:space="preserve">provision confirmation of account </t>
  </si>
  <si>
    <t>provision destruction of books and records</t>
  </si>
  <si>
    <t xml:space="preserve">Bank charges </t>
  </si>
  <si>
    <t>postage and petties</t>
  </si>
  <si>
    <t xml:space="preserve">sithole and partners </t>
  </si>
  <si>
    <t>(  R30 116,62 +  R5 700,00 )- ( R333,23 +  R2 430,25 +  R5 364,40 + R120,00 +4,93 +4,93 +4,93 +52,17 +134,35+ 901,84)</t>
  </si>
  <si>
    <t>balance as follows:</t>
  </si>
  <si>
    <t>Thabo Moeng</t>
  </si>
  <si>
    <t>arrear salaries :R 36 000</t>
  </si>
  <si>
    <t>Leave pay.        :R4000</t>
  </si>
  <si>
    <t xml:space="preserve">Sindiwe </t>
  </si>
  <si>
    <t>arear salary : R 9000</t>
  </si>
  <si>
    <t>Sars vat prior to liquadation</t>
  </si>
  <si>
    <t>Sars income tax prior to liquadation</t>
  </si>
  <si>
    <t xml:space="preserve">Total payments </t>
  </si>
  <si>
    <t xml:space="preserve">DETAILS </t>
  </si>
  <si>
    <t xml:space="preserve">PAYMENTS </t>
  </si>
  <si>
    <t xml:space="preserve"> RECEIPTS</t>
  </si>
  <si>
    <t xml:space="preserve">BANK BALANCE  WHEN ACCOUNTS WERE DRAWN UP </t>
  </si>
  <si>
    <t xml:space="preserve">PAYMENTS DUE </t>
  </si>
  <si>
    <t xml:space="preserve"> MASTERS FEE</t>
  </si>
  <si>
    <t>BOND PREMIUM</t>
  </si>
  <si>
    <t>LIQUIDATORS FEE</t>
  </si>
  <si>
    <t>POSTAGE AND PETTIES</t>
  </si>
  <si>
    <t>ADVERTISING COSTS</t>
  </si>
  <si>
    <t xml:space="preserve">BANKS CHARGES </t>
  </si>
  <si>
    <t xml:space="preserve">SARS  VAT PAYABLE </t>
  </si>
  <si>
    <t xml:space="preserve">CREDITORS PAYMENTS (AWARDS ) STILL TO BE MADE </t>
  </si>
  <si>
    <t>CAPITAL BANK LTD</t>
  </si>
  <si>
    <t>HARVEST FINANCE</t>
  </si>
  <si>
    <t>AGRITECH FINANCE</t>
  </si>
  <si>
    <t>FREE RESIDUE ACCOUNTS</t>
  </si>
  <si>
    <t>SARS</t>
  </si>
  <si>
    <t>THABO MOENG</t>
  </si>
  <si>
    <t>SINDIWE</t>
  </si>
  <si>
    <t xml:space="preserve">Western province  municipality </t>
  </si>
  <si>
    <t>total payments</t>
  </si>
  <si>
    <t>NO.</t>
  </si>
  <si>
    <t>TOTAL CLAIM</t>
  </si>
  <si>
    <t>SECURED CLAIM</t>
  </si>
  <si>
    <t>PREFERENT CLAIM</t>
  </si>
  <si>
    <t>CONCURRENT CLAIM</t>
  </si>
  <si>
    <t>CAPTAL BANK LTD</t>
  </si>
  <si>
    <t>VINETECH SUPPLIES LTD</t>
  </si>
  <si>
    <t xml:space="preserve">AGRITECH FINANCE </t>
  </si>
  <si>
    <t>WINECRAFT ESSENTIALS</t>
  </si>
  <si>
    <t>DAVID SMITH</t>
  </si>
  <si>
    <t>MARIA NDLOVU</t>
  </si>
  <si>
    <t>SINDIWE MTHEMBA</t>
  </si>
  <si>
    <t>CREDITOR NAME</t>
  </si>
  <si>
    <t>SECURED/PREFERENT AWARD</t>
  </si>
  <si>
    <t>CONCURRENT AWARD</t>
  </si>
  <si>
    <t xml:space="preserve">concurrent creditors  R0.043  in a rand </t>
  </si>
  <si>
    <t xml:space="preserve">CONCURRENT DIVIDEND R0.043  in a rand </t>
  </si>
  <si>
    <t>Total PAYMENTS</t>
  </si>
  <si>
    <t>202324-1236.Paper2summative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</si>
</sst>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R&quot;* #,##0.00_);_(&quot;R&quot;* \(#,##0.00\);_(&quot;R&quot;* &quot;-&quot;??_);_(@_)"/>
    <numFmt numFmtId="164" formatCode="&quot;R&quot;#,##0.00"/>
    <numFmt numFmtId="165" formatCode="_-[$R-1C09]* #,##0.00_-;\-[$R-1C09]* #,##0.00_-;_-[$R-1C09]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Calibri (Body)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44" fontId="0" fillId="0" borderId="0" xfId="1" applyFont="1"/>
    <xf numFmtId="44" fontId="0" fillId="0" borderId="0" xfId="0" applyNumberFormat="1"/>
    <xf numFmtId="0" fontId="6" fillId="0" borderId="0" xfId="0" applyFont="1"/>
    <xf numFmtId="0" fontId="7" fillId="0" borderId="0" xfId="0" applyFont="1"/>
    <xf numFmtId="165" fontId="8" fillId="0" borderId="0" xfId="0" applyNumberFormat="1" applyFont="1"/>
    <xf numFmtId="44" fontId="2" fillId="0" borderId="0" xfId="0" applyNumberFormat="1" applyFont="1"/>
    <xf numFmtId="44" fontId="9" fillId="0" borderId="0" xfId="0" applyNumberFormat="1" applyFont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44" fontId="2" fillId="0" borderId="0" xfId="1" applyFont="1"/>
    <xf numFmtId="44" fontId="0" fillId="0" borderId="0" xfId="1" applyFont="1" applyAlignment="1"/>
    <xf numFmtId="44" fontId="0" fillId="0" borderId="0" xfId="1" applyFont="1" applyAlignment="1"/>
    <xf numFmtId="44" fontId="0" fillId="0" borderId="0" xfId="1" applyFont="1" applyAlignment="1">
      <alignment horizontal="center"/>
    </xf>
    <xf numFmtId="44" fontId="0" fillId="0" borderId="0" xfId="1" applyFont="1"/>
    <xf numFmtId="165" fontId="0" fillId="0" borderId="0" xfId="1" applyNumberFormat="1" applyFont="1"/>
    <xf numFmtId="44" fontId="0" fillId="0" borderId="0" xfId="1" applyFont="1" applyFill="1" applyBorder="1"/>
    <xf numFmtId="0" fontId="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DDED-0BE8-0B46-98D5-B1210424AE45}">
  <dimension ref="A1:D50"/>
  <sheetViews>
    <sheetView tabSelected="1" workbookViewId="0">
      <selection activeCell="D31" sqref="D31"/>
    </sheetView>
  </sheetViews>
  <sheetFormatPr baseColWidth="10" defaultRowHeight="16" x14ac:dyDescent="0.2"/>
  <cols>
    <col min="1" max="1" width="79.1640625" customWidth="1"/>
    <col min="2" max="2" width="14" customWidth="1"/>
    <col min="3" max="3" width="22.83203125" customWidth="1"/>
    <col min="4" max="4" width="18" customWidth="1"/>
  </cols>
  <sheetData>
    <row r="1" spans="1:4" x14ac:dyDescent="0.2">
      <c r="A1" s="23" t="s">
        <v>155</v>
      </c>
    </row>
    <row r="2" spans="1:4" ht="21" customHeight="1" x14ac:dyDescent="0.2">
      <c r="A2" s="1" t="s">
        <v>10</v>
      </c>
      <c r="B2" s="1"/>
      <c r="C2" s="1"/>
      <c r="D2" s="1"/>
    </row>
    <row r="3" spans="1:4" ht="37" customHeight="1" x14ac:dyDescent="0.2">
      <c r="A3" t="s">
        <v>4</v>
      </c>
    </row>
    <row r="4" spans="1:4" x14ac:dyDescent="0.2">
      <c r="A4" s="1"/>
      <c r="B4" s="1"/>
      <c r="C4" s="1"/>
      <c r="D4" s="1"/>
    </row>
    <row r="5" spans="1:4" x14ac:dyDescent="0.2">
      <c r="A5" s="1" t="s">
        <v>0</v>
      </c>
      <c r="B5" s="1" t="s">
        <v>1</v>
      </c>
      <c r="C5" s="1" t="s">
        <v>2</v>
      </c>
      <c r="D5" s="1" t="s">
        <v>3</v>
      </c>
    </row>
    <row r="6" spans="1:4" x14ac:dyDescent="0.2">
      <c r="A6" s="2" t="s">
        <v>5</v>
      </c>
      <c r="B6" s="4"/>
      <c r="C6" s="4"/>
      <c r="D6" s="4"/>
    </row>
    <row r="7" spans="1:4" x14ac:dyDescent="0.2">
      <c r="B7" s="4"/>
      <c r="C7" s="4"/>
      <c r="D7" s="4"/>
    </row>
    <row r="8" spans="1:4" x14ac:dyDescent="0.2">
      <c r="A8" t="s">
        <v>6</v>
      </c>
      <c r="B8" s="4">
        <f>D8*15/115</f>
        <v>1186956.5217391304</v>
      </c>
      <c r="C8" s="4"/>
      <c r="D8" s="4">
        <v>9100000</v>
      </c>
    </row>
    <row r="9" spans="1:4" x14ac:dyDescent="0.2">
      <c r="B9" s="4"/>
      <c r="C9" s="4"/>
      <c r="D9" s="4"/>
    </row>
    <row r="10" spans="1:4" x14ac:dyDescent="0.2">
      <c r="A10" t="s">
        <v>7</v>
      </c>
      <c r="B10" s="4">
        <f t="shared" ref="B10" si="0">D10*15/115</f>
        <v>15766.533913043477</v>
      </c>
      <c r="C10" s="4"/>
      <c r="D10" s="4">
        <v>120876.76</v>
      </c>
    </row>
    <row r="11" spans="1:4" x14ac:dyDescent="0.2">
      <c r="B11" s="4"/>
      <c r="C11" s="4"/>
      <c r="D11" s="4"/>
    </row>
    <row r="12" spans="1:4" x14ac:dyDescent="0.2">
      <c r="B12" s="4"/>
      <c r="C12" s="4"/>
      <c r="D12" s="4"/>
    </row>
    <row r="13" spans="1:4" x14ac:dyDescent="0.2">
      <c r="A13" s="5" t="s">
        <v>8</v>
      </c>
      <c r="B13" s="4"/>
      <c r="C13" s="4"/>
      <c r="D13" s="4"/>
    </row>
    <row r="14" spans="1:4" x14ac:dyDescent="0.2">
      <c r="B14" s="4"/>
      <c r="C14" s="4"/>
      <c r="D14" s="4"/>
    </row>
    <row r="15" spans="1:4" x14ac:dyDescent="0.2">
      <c r="A15" t="s">
        <v>9</v>
      </c>
      <c r="B15" s="4"/>
      <c r="C15" s="4">
        <v>178148.32</v>
      </c>
      <c r="D15" s="4"/>
    </row>
    <row r="16" spans="1:4" x14ac:dyDescent="0.2">
      <c r="B16" s="4"/>
      <c r="C16" s="4"/>
      <c r="D16" s="4"/>
    </row>
    <row r="17" spans="1:4" x14ac:dyDescent="0.2">
      <c r="A17" t="s">
        <v>39</v>
      </c>
      <c r="B17" s="4">
        <f>C17*15/115</f>
        <v>4393.8560869565226</v>
      </c>
      <c r="C17" s="4">
        <v>33686.230000000003</v>
      </c>
      <c r="D17" s="4"/>
    </row>
    <row r="18" spans="1:4" x14ac:dyDescent="0.2">
      <c r="B18" s="4"/>
      <c r="C18" s="4"/>
      <c r="D18" s="4"/>
    </row>
    <row r="19" spans="1:4" x14ac:dyDescent="0.2">
      <c r="A19" t="s">
        <v>40</v>
      </c>
      <c r="B19" s="4">
        <f t="shared" ref="B19" si="1">C19*15/115</f>
        <v>55434.782608695656</v>
      </c>
      <c r="C19" s="4">
        <v>425000</v>
      </c>
      <c r="D19" s="4"/>
    </row>
    <row r="20" spans="1:4" x14ac:dyDescent="0.2">
      <c r="B20" s="4"/>
      <c r="C20" s="4"/>
      <c r="D20" s="4"/>
    </row>
    <row r="21" spans="1:4" x14ac:dyDescent="0.2">
      <c r="A21" t="s">
        <v>135</v>
      </c>
      <c r="B21" s="4"/>
      <c r="C21" s="4">
        <v>124897.5</v>
      </c>
      <c r="D21" s="4"/>
    </row>
    <row r="22" spans="1:4" x14ac:dyDescent="0.2">
      <c r="B22" s="4"/>
      <c r="C22" s="4"/>
      <c r="D22" s="4"/>
    </row>
    <row r="23" spans="1:4" x14ac:dyDescent="0.2">
      <c r="A23" t="s">
        <v>41</v>
      </c>
      <c r="B23" s="4"/>
      <c r="C23" s="4">
        <v>15000</v>
      </c>
      <c r="D23" s="4"/>
    </row>
    <row r="24" spans="1:4" x14ac:dyDescent="0.2">
      <c r="B24" s="4"/>
      <c r="C24" s="4"/>
      <c r="D24" s="4"/>
    </row>
    <row r="25" spans="1:4" x14ac:dyDescent="0.2">
      <c r="A25" t="s">
        <v>42</v>
      </c>
      <c r="B25" s="4">
        <f>C25*15/115</f>
        <v>41926.481739130431</v>
      </c>
      <c r="C25" s="4">
        <v>321436.36</v>
      </c>
      <c r="D25" s="4"/>
    </row>
    <row r="26" spans="1:4" x14ac:dyDescent="0.2">
      <c r="A26" t="s">
        <v>43</v>
      </c>
      <c r="B26" s="4"/>
      <c r="C26" s="4"/>
      <c r="D26" s="4"/>
    </row>
    <row r="27" spans="1:4" x14ac:dyDescent="0.2">
      <c r="A27" t="s">
        <v>44</v>
      </c>
      <c r="B27" s="4"/>
      <c r="C27" s="4"/>
      <c r="D27" s="4"/>
    </row>
    <row r="28" spans="1:4" x14ac:dyDescent="0.2">
      <c r="B28" s="4"/>
      <c r="C28" s="4"/>
      <c r="D28" s="4"/>
    </row>
    <row r="29" spans="1:4" x14ac:dyDescent="0.2">
      <c r="A29" t="s">
        <v>45</v>
      </c>
      <c r="B29" s="4"/>
      <c r="C29" s="4"/>
      <c r="D29" s="4"/>
    </row>
    <row r="30" spans="1:4" x14ac:dyDescent="0.2">
      <c r="A30" t="s">
        <v>46</v>
      </c>
      <c r="B30" s="4"/>
      <c r="C30" s="4"/>
      <c r="D30" s="4"/>
    </row>
    <row r="31" spans="1:4" x14ac:dyDescent="0.2">
      <c r="A31">
        <f>267658.7</f>
        <v>267658.7</v>
      </c>
      <c r="B31" s="4"/>
      <c r="C31" s="4"/>
      <c r="D31" s="4"/>
    </row>
    <row r="33" spans="1:3" x14ac:dyDescent="0.2">
      <c r="A33" t="s">
        <v>47</v>
      </c>
    </row>
    <row r="34" spans="1:3" x14ac:dyDescent="0.2">
      <c r="A34" t="s">
        <v>48</v>
      </c>
    </row>
    <row r="35" spans="1:3" x14ac:dyDescent="0.2">
      <c r="A35" t="s">
        <v>49</v>
      </c>
    </row>
    <row r="36" spans="1:3" x14ac:dyDescent="0.2">
      <c r="A36">
        <f>11851.18</f>
        <v>11851.18</v>
      </c>
    </row>
    <row r="38" spans="1:3" x14ac:dyDescent="0.2">
      <c r="A38">
        <f>SUM(A31,A36)</f>
        <v>279509.88</v>
      </c>
    </row>
    <row r="39" spans="1:3" x14ac:dyDescent="0.2">
      <c r="A39" s="4">
        <f>A38*1.15</f>
        <v>321436.36199999996</v>
      </c>
    </row>
    <row r="41" spans="1:3" x14ac:dyDescent="0.2">
      <c r="A41" t="s">
        <v>50</v>
      </c>
      <c r="C41" s="4">
        <v>1100967.93</v>
      </c>
    </row>
    <row r="43" spans="1:3" x14ac:dyDescent="0.2">
      <c r="A43" t="s">
        <v>136</v>
      </c>
      <c r="C43" s="14">
        <f>SUM(C15,C17,C19,C21,C23,C25,C41)</f>
        <v>2199136.34</v>
      </c>
    </row>
    <row r="46" spans="1:3" x14ac:dyDescent="0.2">
      <c r="A46" t="s">
        <v>51</v>
      </c>
      <c r="C46" s="4">
        <f>C50-C43</f>
        <v>7021740.4199999999</v>
      </c>
    </row>
    <row r="47" spans="1:3" x14ac:dyDescent="0.2">
      <c r="A47" t="s">
        <v>52</v>
      </c>
    </row>
    <row r="50" spans="1:4" x14ac:dyDescent="0.2">
      <c r="A50" s="13" t="s">
        <v>27</v>
      </c>
      <c r="C50" s="4">
        <v>9220876.7599999998</v>
      </c>
      <c r="D50" s="4">
        <f>SUM(D8,D10)</f>
        <v>9220876.7599999998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EDB1-8B32-F349-B1C8-637170A80D64}">
  <dimension ref="A1:D42"/>
  <sheetViews>
    <sheetView workbookViewId="0"/>
  </sheetViews>
  <sheetFormatPr baseColWidth="10" defaultRowHeight="16" x14ac:dyDescent="0.2"/>
  <cols>
    <col min="1" max="1" width="72.83203125" customWidth="1"/>
    <col min="2" max="2" width="18" customWidth="1"/>
    <col min="3" max="3" width="20.33203125" customWidth="1"/>
    <col min="4" max="4" width="21.5" customWidth="1"/>
  </cols>
  <sheetData>
    <row r="1" spans="1:4" x14ac:dyDescent="0.2">
      <c r="A1" s="23" t="s">
        <v>155</v>
      </c>
    </row>
    <row r="2" spans="1:4" x14ac:dyDescent="0.2">
      <c r="A2" t="s">
        <v>11</v>
      </c>
    </row>
    <row r="3" spans="1:4" x14ac:dyDescent="0.2">
      <c r="A3" t="s">
        <v>13</v>
      </c>
      <c r="B3" t="s">
        <v>12</v>
      </c>
    </row>
    <row r="5" spans="1:4" x14ac:dyDescent="0.2">
      <c r="A5" s="1" t="s">
        <v>0</v>
      </c>
      <c r="B5" s="1" t="s">
        <v>1</v>
      </c>
      <c r="C5" s="1" t="s">
        <v>2</v>
      </c>
      <c r="D5" s="1" t="s">
        <v>3</v>
      </c>
    </row>
    <row r="6" spans="1:4" x14ac:dyDescent="0.2">
      <c r="A6" s="2" t="s">
        <v>5</v>
      </c>
      <c r="B6" s="4"/>
      <c r="C6" s="4"/>
      <c r="D6" s="4"/>
    </row>
    <row r="8" spans="1:4" x14ac:dyDescent="0.2">
      <c r="A8" t="s">
        <v>14</v>
      </c>
      <c r="B8" s="7">
        <f>D8*15/115</f>
        <v>456521.73913043475</v>
      </c>
      <c r="D8" s="6">
        <v>3500000</v>
      </c>
    </row>
    <row r="10" spans="1:4" x14ac:dyDescent="0.2">
      <c r="A10" s="2" t="s">
        <v>15</v>
      </c>
    </row>
    <row r="12" spans="1:4" x14ac:dyDescent="0.2">
      <c r="A12" t="s">
        <v>9</v>
      </c>
      <c r="C12" s="3">
        <v>67620.37</v>
      </c>
    </row>
    <row r="14" spans="1:4" x14ac:dyDescent="0.2">
      <c r="A14" t="s">
        <v>39</v>
      </c>
      <c r="B14" s="4">
        <f>C14*15/115</f>
        <v>1667.7913043478261</v>
      </c>
      <c r="C14" s="4">
        <v>12786.4</v>
      </c>
    </row>
    <row r="16" spans="1:4" x14ac:dyDescent="0.2">
      <c r="A16" t="s">
        <v>53</v>
      </c>
      <c r="B16" s="7">
        <f>C16*15/115</f>
        <v>4247.4013043478262</v>
      </c>
      <c r="C16" s="6">
        <v>32563.41</v>
      </c>
    </row>
    <row r="17" spans="1:3" x14ac:dyDescent="0.2">
      <c r="A17" t="s">
        <v>54</v>
      </c>
    </row>
    <row r="18" spans="1:3" x14ac:dyDescent="0.2">
      <c r="A18" t="s">
        <v>55</v>
      </c>
    </row>
    <row r="19" spans="1:3" x14ac:dyDescent="0.2">
      <c r="A19" t="s">
        <v>56</v>
      </c>
    </row>
    <row r="20" spans="1:3" x14ac:dyDescent="0.2">
      <c r="A20" t="s">
        <v>57</v>
      </c>
    </row>
    <row r="21" spans="1:3" x14ac:dyDescent="0.2">
      <c r="A21" t="s">
        <v>58</v>
      </c>
    </row>
    <row r="23" spans="1:3" x14ac:dyDescent="0.2">
      <c r="A23" t="s">
        <v>59</v>
      </c>
      <c r="B23" s="7">
        <f>C23*15/115</f>
        <v>3732.1004347826088</v>
      </c>
      <c r="C23" s="6">
        <v>28612.77</v>
      </c>
    </row>
    <row r="25" spans="1:3" x14ac:dyDescent="0.2">
      <c r="A25" t="s">
        <v>60</v>
      </c>
      <c r="B25" s="7">
        <f>C25*15/115</f>
        <v>51472.82608695652</v>
      </c>
      <c r="C25" s="6">
        <v>394625</v>
      </c>
    </row>
    <row r="26" spans="1:3" x14ac:dyDescent="0.2">
      <c r="A26" t="s">
        <v>61</v>
      </c>
    </row>
    <row r="27" spans="1:3" x14ac:dyDescent="0.2">
      <c r="A27" t="s">
        <v>62</v>
      </c>
    </row>
    <row r="28" spans="1:3" x14ac:dyDescent="0.2">
      <c r="A28" t="s">
        <v>63</v>
      </c>
    </row>
    <row r="30" spans="1:3" x14ac:dyDescent="0.2">
      <c r="A30" t="s">
        <v>65</v>
      </c>
      <c r="C30" s="6">
        <v>395401.62</v>
      </c>
    </row>
    <row r="32" spans="1:3" x14ac:dyDescent="0.2">
      <c r="A32" t="s">
        <v>154</v>
      </c>
      <c r="C32" s="15">
        <f>SUM(C12,C14,C16,C23,C25,C30)</f>
        <v>931609.57</v>
      </c>
    </row>
    <row r="34" spans="1:4" x14ac:dyDescent="0.2">
      <c r="A34" t="s">
        <v>68</v>
      </c>
    </row>
    <row r="35" spans="1:4" x14ac:dyDescent="0.2">
      <c r="C35" s="7">
        <f>C42-C32</f>
        <v>2568390.4300000002</v>
      </c>
    </row>
    <row r="36" spans="1:4" x14ac:dyDescent="0.2">
      <c r="A36" t="s">
        <v>69</v>
      </c>
    </row>
    <row r="37" spans="1:4" x14ac:dyDescent="0.2">
      <c r="A37" t="s">
        <v>71</v>
      </c>
    </row>
    <row r="38" spans="1:4" x14ac:dyDescent="0.2">
      <c r="A38" t="s">
        <v>72</v>
      </c>
    </row>
    <row r="39" spans="1:4" x14ac:dyDescent="0.2">
      <c r="A39" t="s">
        <v>70</v>
      </c>
    </row>
    <row r="40" spans="1:4" x14ac:dyDescent="0.2">
      <c r="A40" t="s">
        <v>73</v>
      </c>
    </row>
    <row r="41" spans="1:4" x14ac:dyDescent="0.2">
      <c r="A41">
        <v>3483948.83</v>
      </c>
    </row>
    <row r="42" spans="1:4" x14ac:dyDescent="0.2">
      <c r="A42" s="13" t="s">
        <v>67</v>
      </c>
      <c r="C42" s="6">
        <v>3500000</v>
      </c>
      <c r="D42" s="6">
        <v>3500000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81E4-641A-4441-BCC2-2E92F333CC53}">
  <dimension ref="A1:D34"/>
  <sheetViews>
    <sheetView topLeftCell="A8" workbookViewId="0"/>
  </sheetViews>
  <sheetFormatPr baseColWidth="10" defaultRowHeight="16" x14ac:dyDescent="0.2"/>
  <cols>
    <col min="1" max="1" width="66.6640625" customWidth="1"/>
    <col min="2" max="2" width="15.83203125" customWidth="1"/>
    <col min="3" max="3" width="18.5" customWidth="1"/>
    <col min="4" max="4" width="15.5" customWidth="1"/>
  </cols>
  <sheetData>
    <row r="1" spans="1:4" x14ac:dyDescent="0.2">
      <c r="A1" t="s">
        <v>155</v>
      </c>
    </row>
    <row r="2" spans="1:4" x14ac:dyDescent="0.2">
      <c r="A2" t="s">
        <v>16</v>
      </c>
    </row>
    <row r="3" spans="1:4" x14ac:dyDescent="0.2">
      <c r="A3" t="s">
        <v>17</v>
      </c>
    </row>
    <row r="5" spans="1:4" x14ac:dyDescent="0.2">
      <c r="A5" s="8" t="s">
        <v>0</v>
      </c>
      <c r="B5" s="8" t="s">
        <v>1</v>
      </c>
      <c r="C5" s="8" t="s">
        <v>2</v>
      </c>
      <c r="D5" s="8" t="s">
        <v>3</v>
      </c>
    </row>
    <row r="6" spans="1:4" x14ac:dyDescent="0.2">
      <c r="A6" s="9" t="s">
        <v>5</v>
      </c>
      <c r="B6" s="10"/>
      <c r="C6" s="10"/>
      <c r="D6" s="10"/>
    </row>
    <row r="8" spans="1:4" x14ac:dyDescent="0.2">
      <c r="A8" t="s">
        <v>18</v>
      </c>
      <c r="B8" s="7">
        <f>D8*15/115</f>
        <v>150000</v>
      </c>
      <c r="D8" s="6">
        <v>1150000</v>
      </c>
    </row>
    <row r="10" spans="1:4" x14ac:dyDescent="0.2">
      <c r="A10" s="2" t="s">
        <v>2</v>
      </c>
    </row>
    <row r="12" spans="1:4" x14ac:dyDescent="0.2">
      <c r="A12" t="s">
        <v>9</v>
      </c>
      <c r="C12" s="4">
        <v>22218.12</v>
      </c>
    </row>
    <row r="14" spans="1:4" x14ac:dyDescent="0.2">
      <c r="A14" t="s">
        <v>39</v>
      </c>
      <c r="B14" s="4">
        <f>C14*15/115</f>
        <v>547.98782608695649</v>
      </c>
      <c r="C14" s="4">
        <v>4201.24</v>
      </c>
    </row>
    <row r="16" spans="1:4" x14ac:dyDescent="0.2">
      <c r="A16" t="s">
        <v>78</v>
      </c>
      <c r="B16" s="7">
        <f>C16*15/115</f>
        <v>16912.5</v>
      </c>
      <c r="C16" s="6">
        <v>129662.5</v>
      </c>
    </row>
    <row r="17" spans="1:3" x14ac:dyDescent="0.2">
      <c r="A17" t="s">
        <v>74</v>
      </c>
    </row>
    <row r="18" spans="1:3" x14ac:dyDescent="0.2">
      <c r="A18" t="s">
        <v>75</v>
      </c>
    </row>
    <row r="19" spans="1:3" x14ac:dyDescent="0.2">
      <c r="A19" t="s">
        <v>76</v>
      </c>
    </row>
    <row r="20" spans="1:3" x14ac:dyDescent="0.2">
      <c r="A20" t="s">
        <v>77</v>
      </c>
    </row>
    <row r="22" spans="1:3" x14ac:dyDescent="0.2">
      <c r="A22" t="s">
        <v>79</v>
      </c>
      <c r="C22" s="6">
        <v>132539.51</v>
      </c>
    </row>
    <row r="24" spans="1:3" x14ac:dyDescent="0.2">
      <c r="A24" t="s">
        <v>66</v>
      </c>
      <c r="C24" s="14">
        <f>SUM(C12,C14,C16,C22)</f>
        <v>288621.37</v>
      </c>
    </row>
    <row r="26" spans="1:3" x14ac:dyDescent="0.2">
      <c r="A26" t="s">
        <v>68</v>
      </c>
      <c r="C26" s="7">
        <f>C34-C24</f>
        <v>861378.63</v>
      </c>
    </row>
    <row r="27" spans="1:3" x14ac:dyDescent="0.2">
      <c r="A27" t="s">
        <v>80</v>
      </c>
    </row>
    <row r="28" spans="1:3" x14ac:dyDescent="0.2">
      <c r="A28" t="s">
        <v>81</v>
      </c>
    </row>
    <row r="29" spans="1:3" x14ac:dyDescent="0.2">
      <c r="A29" t="s">
        <v>85</v>
      </c>
    </row>
    <row r="30" spans="1:3" x14ac:dyDescent="0.2">
      <c r="A30" t="s">
        <v>82</v>
      </c>
    </row>
    <row r="31" spans="1:3" x14ac:dyDescent="0.2">
      <c r="A31" t="s">
        <v>83</v>
      </c>
    </row>
    <row r="32" spans="1:3" x14ac:dyDescent="0.2">
      <c r="A32" t="s">
        <v>84</v>
      </c>
    </row>
    <row r="33" spans="1:4" x14ac:dyDescent="0.2">
      <c r="A33">
        <f>1385050.29</f>
        <v>1385050.29</v>
      </c>
    </row>
    <row r="34" spans="1:4" x14ac:dyDescent="0.2">
      <c r="A34" t="s">
        <v>67</v>
      </c>
      <c r="C34" s="6">
        <v>1150000</v>
      </c>
      <c r="D34" s="6">
        <v>1150000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467A-6B70-B04D-B972-0FD3F455AE55}">
  <dimension ref="A1:D71"/>
  <sheetViews>
    <sheetView zoomScale="111" workbookViewId="0"/>
  </sheetViews>
  <sheetFormatPr baseColWidth="10" defaultRowHeight="16" x14ac:dyDescent="0.2"/>
  <cols>
    <col min="1" max="1" width="101.33203125" customWidth="1"/>
    <col min="2" max="2" width="15.1640625" customWidth="1"/>
    <col min="3" max="3" width="18.1640625" customWidth="1"/>
    <col min="4" max="4" width="20.1640625" customWidth="1"/>
  </cols>
  <sheetData>
    <row r="1" spans="1:4" x14ac:dyDescent="0.2">
      <c r="A1" t="s">
        <v>155</v>
      </c>
    </row>
    <row r="2" spans="1:4" x14ac:dyDescent="0.2">
      <c r="A2" t="s">
        <v>28</v>
      </c>
    </row>
    <row r="5" spans="1:4" x14ac:dyDescent="0.2">
      <c r="A5" s="1" t="s">
        <v>0</v>
      </c>
      <c r="B5" s="1" t="s">
        <v>1</v>
      </c>
      <c r="C5" s="1" t="s">
        <v>2</v>
      </c>
      <c r="D5" s="1" t="s">
        <v>3</v>
      </c>
    </row>
    <row r="6" spans="1:4" x14ac:dyDescent="0.2">
      <c r="A6" s="2" t="s">
        <v>5</v>
      </c>
      <c r="B6" s="4"/>
      <c r="C6" s="4"/>
      <c r="D6" s="4"/>
    </row>
    <row r="8" spans="1:4" x14ac:dyDescent="0.2">
      <c r="A8" t="s">
        <v>29</v>
      </c>
      <c r="B8" s="7">
        <f>D8*15/115</f>
        <v>30116.621739130434</v>
      </c>
      <c r="D8" s="6">
        <v>230894.1</v>
      </c>
    </row>
    <row r="9" spans="1:4" x14ac:dyDescent="0.2">
      <c r="B9" s="7"/>
      <c r="D9" s="6"/>
    </row>
    <row r="10" spans="1:4" x14ac:dyDescent="0.2">
      <c r="A10" t="s">
        <v>30</v>
      </c>
      <c r="B10" s="7">
        <f t="shared" ref="B10" si="0">D10*15/115</f>
        <v>5700</v>
      </c>
      <c r="D10" s="6">
        <v>43700</v>
      </c>
    </row>
    <row r="11" spans="1:4" x14ac:dyDescent="0.2">
      <c r="D11" s="6"/>
    </row>
    <row r="12" spans="1:4" x14ac:dyDescent="0.2">
      <c r="A12" t="s">
        <v>31</v>
      </c>
      <c r="B12" s="6">
        <v>0</v>
      </c>
      <c r="D12" s="6">
        <v>88405.08</v>
      </c>
    </row>
    <row r="13" spans="1:4" x14ac:dyDescent="0.2">
      <c r="D13" s="6"/>
    </row>
    <row r="14" spans="1:4" x14ac:dyDescent="0.2">
      <c r="A14" s="2" t="s">
        <v>2</v>
      </c>
      <c r="C14" s="2"/>
    </row>
    <row r="16" spans="1:4" x14ac:dyDescent="0.2">
      <c r="A16" t="s">
        <v>9</v>
      </c>
      <c r="C16" s="4">
        <v>7013.18</v>
      </c>
    </row>
    <row r="18" spans="1:3" x14ac:dyDescent="0.2">
      <c r="A18" t="s">
        <v>39</v>
      </c>
      <c r="C18" s="4">
        <v>1326.13</v>
      </c>
    </row>
    <row r="20" spans="1:3" x14ac:dyDescent="0.2">
      <c r="A20" t="s">
        <v>40</v>
      </c>
      <c r="B20" s="6">
        <v>333.23</v>
      </c>
      <c r="C20" s="6">
        <v>2554.7800000000002</v>
      </c>
    </row>
    <row r="21" spans="1:3" x14ac:dyDescent="0.2">
      <c r="A21" t="s">
        <v>86</v>
      </c>
    </row>
    <row r="23" spans="1:3" x14ac:dyDescent="0.2">
      <c r="A23" t="s">
        <v>87</v>
      </c>
      <c r="B23" s="6">
        <v>2430.25</v>
      </c>
      <c r="C23" s="6">
        <v>18631.93</v>
      </c>
    </row>
    <row r="25" spans="1:3" x14ac:dyDescent="0.2">
      <c r="A25" t="s">
        <v>88</v>
      </c>
      <c r="B25" s="6">
        <v>5364.4</v>
      </c>
      <c r="C25" s="6">
        <v>41127.07</v>
      </c>
    </row>
    <row r="26" spans="1:3" x14ac:dyDescent="0.2">
      <c r="A26" s="13" t="s">
        <v>89</v>
      </c>
    </row>
    <row r="27" spans="1:3" x14ac:dyDescent="0.2">
      <c r="A27" t="s">
        <v>90</v>
      </c>
    </row>
    <row r="28" spans="1:3" x14ac:dyDescent="0.2">
      <c r="A28" t="s">
        <v>91</v>
      </c>
    </row>
    <row r="29" spans="1:3" x14ac:dyDescent="0.2">
      <c r="A29" s="6">
        <f>22637.66</f>
        <v>22637.66</v>
      </c>
    </row>
    <row r="31" spans="1:3" x14ac:dyDescent="0.2">
      <c r="A31" s="13" t="s">
        <v>92</v>
      </c>
    </row>
    <row r="32" spans="1:3" x14ac:dyDescent="0.2">
      <c r="A32" t="s">
        <v>93</v>
      </c>
    </row>
    <row r="33" spans="1:3" x14ac:dyDescent="0.2">
      <c r="A33" t="s">
        <v>94</v>
      </c>
    </row>
    <row r="34" spans="1:3" x14ac:dyDescent="0.2">
      <c r="A34" s="6">
        <f>4284.5</f>
        <v>4284.5</v>
      </c>
    </row>
    <row r="36" spans="1:3" x14ac:dyDescent="0.2">
      <c r="A36" t="s">
        <v>95</v>
      </c>
    </row>
    <row r="38" spans="1:3" x14ac:dyDescent="0.2">
      <c r="A38" t="s">
        <v>96</v>
      </c>
    </row>
    <row r="39" spans="1:3" x14ac:dyDescent="0.2">
      <c r="A39" s="16">
        <f>41127.07</f>
        <v>41127.07</v>
      </c>
    </row>
    <row r="42" spans="1:3" x14ac:dyDescent="0.2">
      <c r="A42" t="s">
        <v>97</v>
      </c>
    </row>
    <row r="43" spans="1:3" x14ac:dyDescent="0.2">
      <c r="A43" t="s">
        <v>98</v>
      </c>
      <c r="B43" s="6">
        <v>120</v>
      </c>
      <c r="C43" s="6">
        <v>920</v>
      </c>
    </row>
    <row r="44" spans="1:3" x14ac:dyDescent="0.2">
      <c r="A44" t="s">
        <v>99</v>
      </c>
      <c r="B44" s="6">
        <v>4.93</v>
      </c>
      <c r="C44" s="6">
        <v>37.82</v>
      </c>
    </row>
    <row r="45" spans="1:3" x14ac:dyDescent="0.2">
      <c r="A45" t="s">
        <v>100</v>
      </c>
      <c r="B45" s="6">
        <v>4.93</v>
      </c>
      <c r="C45" s="6">
        <v>37.82</v>
      </c>
    </row>
    <row r="46" spans="1:3" x14ac:dyDescent="0.2">
      <c r="A46" t="s">
        <v>101</v>
      </c>
      <c r="B46" s="6">
        <v>4.93</v>
      </c>
      <c r="C46" s="6">
        <v>37.82</v>
      </c>
    </row>
    <row r="47" spans="1:3" x14ac:dyDescent="0.2">
      <c r="B47" s="6"/>
      <c r="C47" s="6"/>
    </row>
    <row r="48" spans="1:3" x14ac:dyDescent="0.2">
      <c r="A48" t="s">
        <v>102</v>
      </c>
      <c r="B48" s="6">
        <v>52.17</v>
      </c>
      <c r="C48" s="6">
        <v>400</v>
      </c>
    </row>
    <row r="50" spans="1:3" x14ac:dyDescent="0.2">
      <c r="A50" t="s">
        <v>103</v>
      </c>
      <c r="B50" s="6">
        <v>134.35</v>
      </c>
      <c r="C50" s="6">
        <v>1030</v>
      </c>
    </row>
    <row r="52" spans="1:3" x14ac:dyDescent="0.2">
      <c r="A52" t="s">
        <v>104</v>
      </c>
      <c r="B52" s="6">
        <v>901.84</v>
      </c>
      <c r="C52" s="6">
        <v>6914.1</v>
      </c>
    </row>
    <row r="54" spans="1:3" x14ac:dyDescent="0.2">
      <c r="A54" t="s">
        <v>64</v>
      </c>
      <c r="C54" s="6">
        <v>26292.6</v>
      </c>
    </row>
    <row r="55" spans="1:3" x14ac:dyDescent="0.2">
      <c r="A55" t="s">
        <v>105</v>
      </c>
    </row>
    <row r="56" spans="1:3" x14ac:dyDescent="0.2">
      <c r="A56" t="s">
        <v>114</v>
      </c>
      <c r="C56" s="14">
        <f>SUM(C16,C18,C20,C23,C25,C43,C44,C45,C46,C48,C50,C52,C54)</f>
        <v>106323.25000000003</v>
      </c>
    </row>
    <row r="57" spans="1:3" x14ac:dyDescent="0.2">
      <c r="A57" t="s">
        <v>106</v>
      </c>
    </row>
    <row r="58" spans="1:3" x14ac:dyDescent="0.2">
      <c r="A58" s="13" t="s">
        <v>107</v>
      </c>
      <c r="C58" s="6">
        <v>40000</v>
      </c>
    </row>
    <row r="59" spans="1:3" x14ac:dyDescent="0.2">
      <c r="A59" t="s">
        <v>108</v>
      </c>
    </row>
    <row r="60" spans="1:3" x14ac:dyDescent="0.2">
      <c r="A60" t="s">
        <v>109</v>
      </c>
    </row>
    <row r="62" spans="1:3" x14ac:dyDescent="0.2">
      <c r="A62" s="13" t="s">
        <v>110</v>
      </c>
    </row>
    <row r="63" spans="1:3" x14ac:dyDescent="0.2">
      <c r="A63" t="s">
        <v>111</v>
      </c>
      <c r="C63" s="6">
        <v>9000</v>
      </c>
    </row>
    <row r="65" spans="1:4" x14ac:dyDescent="0.2">
      <c r="A65" t="s">
        <v>112</v>
      </c>
      <c r="C65" s="6">
        <v>119345.02</v>
      </c>
    </row>
    <row r="67" spans="1:4" x14ac:dyDescent="0.2">
      <c r="A67" t="s">
        <v>113</v>
      </c>
      <c r="C67" s="6">
        <v>17841.62</v>
      </c>
    </row>
    <row r="69" spans="1:4" x14ac:dyDescent="0.2">
      <c r="A69" t="s">
        <v>152</v>
      </c>
      <c r="C69" s="6">
        <v>70489.289999999994</v>
      </c>
    </row>
    <row r="71" spans="1:4" x14ac:dyDescent="0.2">
      <c r="A71" t="s">
        <v>27</v>
      </c>
      <c r="C71" s="6">
        <v>362999.18</v>
      </c>
      <c r="D71" s="6">
        <v>362999.18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DC6C-3E62-FF49-BE01-C12DD7A1107A}">
  <dimension ref="A1:E28"/>
  <sheetViews>
    <sheetView workbookViewId="0"/>
  </sheetViews>
  <sheetFormatPr baseColWidth="10" defaultRowHeight="16" x14ac:dyDescent="0.2"/>
  <cols>
    <col min="1" max="1" width="39" customWidth="1"/>
    <col min="3" max="3" width="15" customWidth="1"/>
    <col min="4" max="4" width="17.1640625" customWidth="1"/>
    <col min="5" max="5" width="19.5" customWidth="1"/>
  </cols>
  <sheetData>
    <row r="1" spans="1:5" x14ac:dyDescent="0.2">
      <c r="A1" t="s">
        <v>155</v>
      </c>
    </row>
    <row r="2" spans="1:5" x14ac:dyDescent="0.2">
      <c r="A2" t="s">
        <v>21</v>
      </c>
    </row>
    <row r="4" spans="1:5" x14ac:dyDescent="0.2">
      <c r="A4" t="s">
        <v>38</v>
      </c>
      <c r="C4" t="s">
        <v>22</v>
      </c>
      <c r="D4" t="s">
        <v>23</v>
      </c>
      <c r="E4" t="s">
        <v>24</v>
      </c>
    </row>
    <row r="6" spans="1:5" x14ac:dyDescent="0.2">
      <c r="A6" t="s">
        <v>25</v>
      </c>
      <c r="C6" s="6">
        <v>9220876.7599999998</v>
      </c>
      <c r="D6" s="4">
        <f>C6/C11*D11</f>
        <v>178148.32162995514</v>
      </c>
      <c r="E6" s="4">
        <f>C6/C11*E11</f>
        <v>33686.228090027878</v>
      </c>
    </row>
    <row r="7" spans="1:5" x14ac:dyDescent="0.2">
      <c r="A7" t="s">
        <v>19</v>
      </c>
      <c r="C7" s="6">
        <v>3500000</v>
      </c>
      <c r="D7" s="4">
        <f>C7/C11*D11</f>
        <v>67620.372979027103</v>
      </c>
      <c r="E7" s="4">
        <f>C7/C11*E11</f>
        <v>12786.39779967058</v>
      </c>
    </row>
    <row r="8" spans="1:5" x14ac:dyDescent="0.2">
      <c r="A8" t="s">
        <v>20</v>
      </c>
      <c r="C8" s="6">
        <v>1150000</v>
      </c>
      <c r="D8" s="4">
        <f>C8/C11*D11</f>
        <v>22218.122550251763</v>
      </c>
      <c r="E8" s="4">
        <f>C8/C11*E11</f>
        <v>4201.2449913203336</v>
      </c>
    </row>
    <row r="9" spans="1:5" x14ac:dyDescent="0.2">
      <c r="A9" t="s">
        <v>26</v>
      </c>
      <c r="C9" s="6">
        <v>362999.18</v>
      </c>
      <c r="D9" s="4">
        <f>C9/C11*D11</f>
        <v>7013.1828407659987</v>
      </c>
      <c r="E9" s="4">
        <f>C9/C11*E11</f>
        <v>1326.1291189812071</v>
      </c>
    </row>
    <row r="11" spans="1:5" x14ac:dyDescent="0.2">
      <c r="A11" t="s">
        <v>27</v>
      </c>
      <c r="C11" s="11">
        <f>SUM(C6:C9)</f>
        <v>14233875.939999999</v>
      </c>
      <c r="D11" s="14">
        <v>275000</v>
      </c>
      <c r="E11" s="14">
        <v>52000</v>
      </c>
    </row>
    <row r="14" spans="1:5" x14ac:dyDescent="0.2">
      <c r="A14" s="13" t="s">
        <v>23</v>
      </c>
    </row>
    <row r="16" spans="1:5" x14ac:dyDescent="0.2">
      <c r="A16" t="s">
        <v>32</v>
      </c>
      <c r="C16" s="7">
        <f>SUM(C11:C14)</f>
        <v>14233875.939999999</v>
      </c>
    </row>
    <row r="17" spans="1:3" ht="19" x14ac:dyDescent="0.35">
      <c r="A17" t="s">
        <v>33</v>
      </c>
      <c r="C17" s="12">
        <v>150000</v>
      </c>
    </row>
    <row r="18" spans="1:3" x14ac:dyDescent="0.2">
      <c r="C18" s="11">
        <f>C16-C17</f>
        <v>14083875.939999999</v>
      </c>
    </row>
    <row r="20" spans="1:3" x14ac:dyDescent="0.2">
      <c r="A20" t="s">
        <v>34</v>
      </c>
      <c r="C20" s="4">
        <v>5000</v>
      </c>
    </row>
    <row r="21" spans="1:3" x14ac:dyDescent="0.2">
      <c r="C21">
        <f>C18/C20</f>
        <v>2816.7751880000001</v>
      </c>
    </row>
    <row r="22" spans="1:3" x14ac:dyDescent="0.2">
      <c r="A22" t="s">
        <v>35</v>
      </c>
      <c r="C22">
        <v>2816</v>
      </c>
    </row>
    <row r="24" spans="1:3" x14ac:dyDescent="0.2">
      <c r="A24" t="s">
        <v>36</v>
      </c>
      <c r="C24" s="4">
        <v>774400</v>
      </c>
    </row>
    <row r="25" spans="1:3" x14ac:dyDescent="0.2">
      <c r="A25" t="s">
        <v>37</v>
      </c>
      <c r="C25" s="14">
        <v>275000</v>
      </c>
    </row>
    <row r="28" spans="1:3" x14ac:dyDescent="0.2">
      <c r="A28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39B0E-FABA-8F45-AC60-E4BCC1B31813}">
  <dimension ref="A1:C33"/>
  <sheetViews>
    <sheetView zoomScale="170" workbookViewId="0"/>
  </sheetViews>
  <sheetFormatPr baseColWidth="10" defaultRowHeight="16" x14ac:dyDescent="0.2"/>
  <cols>
    <col min="1" max="1" width="49.83203125" customWidth="1"/>
    <col min="2" max="2" width="26.6640625" customWidth="1"/>
    <col min="3" max="3" width="18.5" customWidth="1"/>
  </cols>
  <sheetData>
    <row r="1" spans="1:3" x14ac:dyDescent="0.2">
      <c r="A1" t="s">
        <v>155</v>
      </c>
    </row>
    <row r="2" spans="1:3" x14ac:dyDescent="0.2">
      <c r="A2" s="13" t="s">
        <v>115</v>
      </c>
      <c r="B2" t="s">
        <v>116</v>
      </c>
      <c r="C2" t="s">
        <v>117</v>
      </c>
    </row>
    <row r="3" spans="1:3" x14ac:dyDescent="0.2">
      <c r="A3" t="s">
        <v>118</v>
      </c>
      <c r="C3" s="6">
        <v>13552455.810000001</v>
      </c>
    </row>
    <row r="5" spans="1:3" x14ac:dyDescent="0.2">
      <c r="A5" s="13" t="s">
        <v>119</v>
      </c>
    </row>
    <row r="6" spans="1:3" x14ac:dyDescent="0.2">
      <c r="A6" t="s">
        <v>120</v>
      </c>
      <c r="B6" s="6">
        <v>275000</v>
      </c>
    </row>
    <row r="8" spans="1:3" x14ac:dyDescent="0.2">
      <c r="A8" t="s">
        <v>121</v>
      </c>
      <c r="B8" s="6">
        <v>26000</v>
      </c>
    </row>
    <row r="10" spans="1:3" x14ac:dyDescent="0.2">
      <c r="A10" t="s">
        <v>122</v>
      </c>
      <c r="B10" s="6">
        <v>886850.93</v>
      </c>
    </row>
    <row r="12" spans="1:3" x14ac:dyDescent="0.2">
      <c r="A12" t="s">
        <v>123</v>
      </c>
      <c r="B12" s="6">
        <v>1030</v>
      </c>
    </row>
    <row r="14" spans="1:3" x14ac:dyDescent="0.2">
      <c r="A14" t="s">
        <v>124</v>
      </c>
      <c r="B14" s="6">
        <v>37.82</v>
      </c>
    </row>
    <row r="16" spans="1:3" x14ac:dyDescent="0.2">
      <c r="A16" t="s">
        <v>125</v>
      </c>
      <c r="B16" s="6">
        <v>150</v>
      </c>
    </row>
    <row r="18" spans="1:2" x14ac:dyDescent="0.2">
      <c r="A18" t="s">
        <v>126</v>
      </c>
      <c r="B18" s="6">
        <v>1655201.67</v>
      </c>
    </row>
    <row r="20" spans="1:2" x14ac:dyDescent="0.2">
      <c r="A20" t="s">
        <v>127</v>
      </c>
    </row>
    <row r="22" spans="1:2" x14ac:dyDescent="0.2">
      <c r="A22" t="s">
        <v>128</v>
      </c>
      <c r="B22" s="6">
        <v>7021740.4199999999</v>
      </c>
    </row>
    <row r="23" spans="1:2" x14ac:dyDescent="0.2">
      <c r="A23" t="s">
        <v>129</v>
      </c>
      <c r="B23" s="6">
        <v>2568390.4300000002</v>
      </c>
    </row>
    <row r="24" spans="1:2" x14ac:dyDescent="0.2">
      <c r="A24" t="s">
        <v>130</v>
      </c>
      <c r="B24" s="6">
        <v>861378.63</v>
      </c>
    </row>
    <row r="26" spans="1:2" x14ac:dyDescent="0.2">
      <c r="A26" t="s">
        <v>131</v>
      </c>
    </row>
    <row r="27" spans="1:2" x14ac:dyDescent="0.2">
      <c r="A27" t="s">
        <v>132</v>
      </c>
      <c r="B27" s="6">
        <v>137186.64000000001</v>
      </c>
    </row>
    <row r="28" spans="1:2" x14ac:dyDescent="0.2">
      <c r="A28" t="s">
        <v>133</v>
      </c>
      <c r="B28" s="6">
        <v>40000</v>
      </c>
    </row>
    <row r="29" spans="1:2" x14ac:dyDescent="0.2">
      <c r="A29" t="s">
        <v>134</v>
      </c>
      <c r="B29" s="6">
        <v>9000</v>
      </c>
    </row>
    <row r="31" spans="1:2" x14ac:dyDescent="0.2">
      <c r="A31" t="s">
        <v>153</v>
      </c>
      <c r="B31" s="6">
        <v>70489.289999999994</v>
      </c>
    </row>
    <row r="33" spans="1:3" x14ac:dyDescent="0.2">
      <c r="A33" t="s">
        <v>27</v>
      </c>
      <c r="B33" s="6">
        <v>13552455.810000001</v>
      </c>
      <c r="C33" s="6">
        <v>13552455.810000001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6DBB-7212-3644-BF9D-CBF367A26854}">
  <dimension ref="A1:H16"/>
  <sheetViews>
    <sheetView zoomScaleNormal="100" workbookViewId="0">
      <selection activeCell="B1" sqref="B1"/>
    </sheetView>
  </sheetViews>
  <sheetFormatPr baseColWidth="10" defaultRowHeight="16" x14ac:dyDescent="0.2"/>
  <cols>
    <col min="1" max="1" width="7.33203125" customWidth="1"/>
    <col min="2" max="2" width="27.33203125" customWidth="1"/>
    <col min="3" max="3" width="17.33203125" customWidth="1"/>
    <col min="4" max="4" width="18.1640625" customWidth="1"/>
    <col min="5" max="6" width="21.6640625" customWidth="1"/>
    <col min="7" max="7" width="27.1640625" customWidth="1"/>
    <col min="8" max="8" width="19" customWidth="1"/>
  </cols>
  <sheetData>
    <row r="1" spans="1:8" x14ac:dyDescent="0.2">
      <c r="B1" t="s">
        <v>155</v>
      </c>
    </row>
    <row r="2" spans="1:8" x14ac:dyDescent="0.2">
      <c r="A2" t="s">
        <v>137</v>
      </c>
      <c r="B2" t="s">
        <v>149</v>
      </c>
      <c r="C2" t="s">
        <v>138</v>
      </c>
      <c r="D2" t="s">
        <v>139</v>
      </c>
      <c r="E2" t="s">
        <v>140</v>
      </c>
      <c r="F2" t="s">
        <v>141</v>
      </c>
      <c r="G2" t="s">
        <v>150</v>
      </c>
      <c r="H2" t="s">
        <v>151</v>
      </c>
    </row>
    <row r="3" spans="1:8" x14ac:dyDescent="0.2">
      <c r="A3">
        <v>1</v>
      </c>
      <c r="B3" t="s">
        <v>142</v>
      </c>
      <c r="C3" s="6">
        <v>8946765.3200000003</v>
      </c>
      <c r="D3" s="6">
        <v>7021740.4100000001</v>
      </c>
      <c r="G3" s="21">
        <v>7021740.4199999999</v>
      </c>
    </row>
    <row r="4" spans="1:8" x14ac:dyDescent="0.2">
      <c r="A4">
        <v>2</v>
      </c>
      <c r="B4" t="s">
        <v>129</v>
      </c>
      <c r="C4" s="6">
        <v>3203046.89</v>
      </c>
      <c r="D4" s="18">
        <v>2568390.4300000002</v>
      </c>
      <c r="E4" s="17"/>
      <c r="F4" s="18">
        <v>914111.33</v>
      </c>
      <c r="G4" s="19">
        <v>2568390.4300000002</v>
      </c>
      <c r="H4" s="20">
        <v>39077.85</v>
      </c>
    </row>
    <row r="5" spans="1:8" x14ac:dyDescent="0.2">
      <c r="A5">
        <v>2</v>
      </c>
      <c r="B5" t="s">
        <v>129</v>
      </c>
      <c r="C5" s="6">
        <v>279454.87</v>
      </c>
      <c r="D5" s="18"/>
      <c r="E5" s="17"/>
      <c r="F5" s="18"/>
      <c r="G5" s="19"/>
      <c r="H5" s="20"/>
    </row>
    <row r="6" spans="1:8" x14ac:dyDescent="0.2">
      <c r="A6">
        <v>3</v>
      </c>
      <c r="B6" t="s">
        <v>143</v>
      </c>
      <c r="C6" s="6">
        <v>17410.61</v>
      </c>
      <c r="F6" s="6">
        <v>17410.61</v>
      </c>
      <c r="H6" s="6">
        <v>744.3</v>
      </c>
    </row>
    <row r="7" spans="1:8" x14ac:dyDescent="0.2">
      <c r="A7">
        <v>4</v>
      </c>
      <c r="B7" t="s">
        <v>144</v>
      </c>
      <c r="C7" s="6">
        <v>1261052.55</v>
      </c>
      <c r="D7" s="20">
        <v>861378.63</v>
      </c>
      <c r="F7" s="20">
        <v>524699.51</v>
      </c>
      <c r="G7" s="20">
        <v>861738.63</v>
      </c>
      <c r="H7" s="22">
        <v>22430.67</v>
      </c>
    </row>
    <row r="8" spans="1:8" x14ac:dyDescent="0.2">
      <c r="A8">
        <v>4</v>
      </c>
      <c r="B8" t="s">
        <v>144</v>
      </c>
      <c r="C8" s="6">
        <v>125025.59</v>
      </c>
      <c r="D8" s="20"/>
      <c r="F8" s="20"/>
      <c r="G8" s="20"/>
      <c r="H8" s="22"/>
    </row>
    <row r="9" spans="1:8" x14ac:dyDescent="0.2">
      <c r="A9">
        <v>5</v>
      </c>
      <c r="B9" t="s">
        <v>132</v>
      </c>
      <c r="C9" s="6">
        <v>137186.64000000001</v>
      </c>
      <c r="E9" s="6">
        <v>137186.64000000001</v>
      </c>
      <c r="F9" s="6"/>
      <c r="G9" s="6">
        <v>137186.64000000001</v>
      </c>
    </row>
    <row r="10" spans="1:8" x14ac:dyDescent="0.2">
      <c r="A10">
        <v>6</v>
      </c>
      <c r="B10" t="s">
        <v>145</v>
      </c>
      <c r="C10" s="6">
        <v>3668.29</v>
      </c>
      <c r="E10" s="6"/>
      <c r="F10" s="6">
        <v>3668.29</v>
      </c>
      <c r="G10" s="6"/>
      <c r="H10" s="6">
        <v>156.82</v>
      </c>
    </row>
    <row r="11" spans="1:8" x14ac:dyDescent="0.2">
      <c r="A11">
        <v>7</v>
      </c>
      <c r="B11" t="s">
        <v>133</v>
      </c>
      <c r="C11" s="6">
        <v>54000</v>
      </c>
      <c r="E11" s="6">
        <v>40000</v>
      </c>
      <c r="F11" s="6">
        <v>14000</v>
      </c>
      <c r="G11" s="6">
        <v>40000</v>
      </c>
      <c r="H11" s="6">
        <v>598.49</v>
      </c>
    </row>
    <row r="12" spans="1:8" x14ac:dyDescent="0.2">
      <c r="A12">
        <v>8</v>
      </c>
      <c r="B12" t="s">
        <v>146</v>
      </c>
      <c r="C12" s="6">
        <v>100000</v>
      </c>
      <c r="E12" s="6"/>
      <c r="F12" s="6">
        <v>100000</v>
      </c>
      <c r="G12" s="6"/>
      <c r="H12" s="6">
        <v>4274.95</v>
      </c>
    </row>
    <row r="13" spans="1:8" x14ac:dyDescent="0.2">
      <c r="A13">
        <v>9</v>
      </c>
      <c r="B13" t="s">
        <v>147</v>
      </c>
      <c r="C13" s="6">
        <v>72000</v>
      </c>
      <c r="E13" s="6"/>
      <c r="F13" s="6">
        <v>72000</v>
      </c>
      <c r="G13" s="6"/>
      <c r="H13" s="6">
        <v>3077.97</v>
      </c>
    </row>
    <row r="14" spans="1:8" x14ac:dyDescent="0.2">
      <c r="A14">
        <v>10</v>
      </c>
      <c r="B14" t="s">
        <v>148</v>
      </c>
      <c r="C14" s="6">
        <v>12000</v>
      </c>
      <c r="E14" s="6">
        <v>9000</v>
      </c>
      <c r="F14" s="6">
        <v>3000</v>
      </c>
      <c r="G14" s="6">
        <v>9000</v>
      </c>
      <c r="H14" s="6">
        <v>128.25</v>
      </c>
    </row>
    <row r="16" spans="1:8" x14ac:dyDescent="0.2">
      <c r="B16" t="s">
        <v>67</v>
      </c>
      <c r="F16" s="7">
        <f>SUM(F4:F14)</f>
        <v>1648889.74</v>
      </c>
      <c r="H16" s="7">
        <f>SUM(H4:H14)</f>
        <v>70489.3</v>
      </c>
    </row>
  </sheetData>
  <mergeCells count="8">
    <mergeCell ref="H4:H5"/>
    <mergeCell ref="H7:H8"/>
    <mergeCell ref="D4:D5"/>
    <mergeCell ref="F4:F5"/>
    <mergeCell ref="G4:G5"/>
    <mergeCell ref="D7:D8"/>
    <mergeCell ref="F7:F8"/>
    <mergeCell ref="G7:G8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ENCUMBERED ASSET1</vt:lpstr>
      <vt:lpstr>ENCUMBERED ASSET 2</vt:lpstr>
      <vt:lpstr>ENCUMBERED ASSET 3</vt:lpstr>
      <vt:lpstr>FREE RESIDUE</vt:lpstr>
      <vt:lpstr>SCHEDULE A</vt:lpstr>
      <vt:lpstr>Bank statement </vt:lpstr>
      <vt:lpstr>DISTRIBUTION ACCOUNT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gani</dc:creator>
  <cp:lastModifiedBy>ismail gani</cp:lastModifiedBy>
  <dcterms:created xsi:type="dcterms:W3CDTF">2023-11-28T11:05:40Z</dcterms:created>
  <dcterms:modified xsi:type="dcterms:W3CDTF">2023-11-29T08:05:21Z</dcterms:modified>
</cp:coreProperties>
</file>